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28830" windowHeight="6210" tabRatio="923" activeTab="8"/>
  </bookViews>
  <sheets>
    <sheet name="EA-OK" sheetId="1" r:id="rId1"/>
    <sheet name="ESF-OK" sheetId="2" r:id="rId2"/>
    <sheet name="ECSF-OK" sheetId="3" r:id="rId3"/>
    <sheet name="PT_ESF_ECSF" sheetId="4" state="hidden" r:id="rId4"/>
    <sheet name="EAA-OK" sheetId="5" r:id="rId5"/>
    <sheet name="EADP-OK" sheetId="6" r:id="rId6"/>
    <sheet name="EVHP-OK" sheetId="7" r:id="rId7"/>
    <sheet name="EFE-OK" sheetId="8" r:id="rId8"/>
    <sheet name="EAI" sheetId="9" r:id="rId9"/>
    <sheet name="CAdmon" sheetId="10" r:id="rId10"/>
    <sheet name="CTG" sheetId="11" r:id="rId11"/>
    <sheet name="COG" sheetId="12" r:id="rId12"/>
    <sheet name="CFG" sheetId="13" r:id="rId13"/>
    <sheet name="End Neto" sheetId="14" r:id="rId14"/>
    <sheet name="Int" sheetId="15" r:id="rId15"/>
    <sheet name="CProg" sheetId="16" r:id="rId16"/>
    <sheet name="Post Fiscal" sheetId="17" r:id="rId17"/>
    <sheet name="BMu" sheetId="18" r:id="rId18"/>
    <sheet name="BInmu" sheetId="19" r:id="rId19"/>
    <sheet name="Rel Cta Banc" sheetId="20" r:id="rId20"/>
  </sheets>
  <definedNames>
    <definedName name="_xlnm.Print_Area" localSheetId="18">'BInmu'!$A$1:$F$49</definedName>
    <definedName name="_xlnm.Print_Area" localSheetId="17">'BMu'!$A$1:$F$51</definedName>
    <definedName name="_xlnm.Print_Area" localSheetId="11">'COG'!$A$1:$J$86</definedName>
    <definedName name="_xlnm.Print_Area" localSheetId="15">'CProg'!$A$1:$K$45</definedName>
    <definedName name="_xlnm.Print_Area" localSheetId="4">'EAA-OK'!$A$1:$I$45</definedName>
    <definedName name="_xlnm.Print_Area" localSheetId="5">'EADP-OK'!$A$1:$J$54</definedName>
    <definedName name="_xlnm.Print_Area" localSheetId="8">'EAI'!$A$1:$K$62</definedName>
    <definedName name="_xlnm.Print_Area" localSheetId="0">'EA-OK'!$A$1:$K$62</definedName>
    <definedName name="_xlnm.Print_Area" localSheetId="2">'ECSF-OK'!$A$1:$K$64</definedName>
    <definedName name="_xlnm.Print_Area" localSheetId="7">'EFE-OK'!$A$1:$Q$57</definedName>
    <definedName name="_xlnm.Print_Area" localSheetId="1">'ESF-OK'!$A$1:$L$75</definedName>
    <definedName name="_xlnm.Print_Area" localSheetId="6">'EVHP-OK'!$A$1:$I$48</definedName>
    <definedName name="_xlnm.Print_Area" localSheetId="14">'Int'!$A$1:$C$40</definedName>
    <definedName name="_xlnm.Print_Area" localSheetId="16">'Post Fiscal'!$A$1:$E$39</definedName>
    <definedName name="_xlnm.Print_Area" localSheetId="19">'Rel Cta Banc'!$A$1:$D$24</definedName>
  </definedNames>
  <calcPr fullCalcOnLoad="1"/>
</workbook>
</file>

<file path=xl/sharedStrings.xml><?xml version="1.0" encoding="utf-8"?>
<sst xmlns="http://schemas.openxmlformats.org/spreadsheetml/2006/main" count="1103" uniqueCount="470">
  <si>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</si>
  <si>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</si>
  <si>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</si>
  <si>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</si>
  <si>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</si>
  <si>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</si>
  <si>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</si>
  <si>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</si>
  <si>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</si>
  <si>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</si>
  <si>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</si>
  <si>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</si>
  <si>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</si>
  <si>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</si>
  <si>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</si>
  <si>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</si>
  <si>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</si>
  <si>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</si>
  <si>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</si>
  <si>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</si>
  <si>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</si>
  <si>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</si>
  <si>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</si>
  <si>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</si>
  <si>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</si>
  <si>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</si>
  <si>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</si>
  <si>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</si>
  <si>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</si>
  <si>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</si>
  <si>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</si>
  <si>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</si>
  <si>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</si>
  <si>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</si>
  <si>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</si>
  <si>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</si>
  <si>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</si>
  <si>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</si>
  <si>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</si>
  <si>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</si>
  <si>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</si>
  <si>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</si>
  <si>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</si>
  <si>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</si>
  <si>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</si>
  <si>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</si>
  <si>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</si>
  <si>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</si>
  <si>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</si>
  <si>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</si>
  <si>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</si>
  <si>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</si>
  <si>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</si>
  <si>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</si>
  <si>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</si>
  <si>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</si>
  <si>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</si>
  <si>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</si>
  <si>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</si>
  <si>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</si>
  <si>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</si>
  <si>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</si>
  <si>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</si>
  <si>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</si>
  <si>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</si>
  <si>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</si>
  <si>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</si>
  <si>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</si>
  <si>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</si>
  <si>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</si>
  <si>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</si>
  <si>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</si>
  <si>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</si>
  <si>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</si>
  <si>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</si>
  <si>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</si>
  <si>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</si>
  <si>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</si>
  <si>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</si>
  <si>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</si>
  <si>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</si>
  <si>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</si>
  <si>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</si>
  <si>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</si>
  <si>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</si>
  <si>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</si>
  <si>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</si>
  <si>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</si>
  <si>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</si>
  <si>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</si>
  <si>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</si>
  <si>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</si>
  <si>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</si>
  <si>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</si>
  <si>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</si>
  <si>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</si>
  <si>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</si>
  <si>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</si>
  <si>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</si>
  <si>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</si>
  <si>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</si>
  <si>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</si>
  <si>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</si>
  <si>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</si>
  <si>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</si>
  <si>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</si>
  <si>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</si>
  <si>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</si>
  <si>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</si>
  <si>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</si>
  <si>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</si>
  <si>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</si>
  <si>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</si>
  <si>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</si>
  <si>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</si>
  <si>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</si>
  <si>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</si>
  <si>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</si>
  <si>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</si>
  <si>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</si>
  <si>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</si>
  <si>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</si>
  <si>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</si>
  <si>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</si>
  <si>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</si>
  <si>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</si>
  <si>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</si>
  <si>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</si>
  <si>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</si>
  <si>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</si>
  <si>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</si>
  <si>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</si>
  <si>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</si>
  <si>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</si>
  <si>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</si>
  <si>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</si>
  <si>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</si>
  <si>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</si>
  <si>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</si>
  <si>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</si>
  <si>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</si>
  <si>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</si>
  <si>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</si>
  <si>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</si>
  <si>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</si>
  <si>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</si>
  <si>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</si>
  <si>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</si>
  <si>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</si>
  <si>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</si>
  <si>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</si>
  <si>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</si>
  <si>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</si>
  <si>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</si>
  <si>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</si>
  <si>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</si>
  <si>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</si>
  <si>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</si>
  <si>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</si>
  <si>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</si>
  <si>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</si>
  <si>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</si>
  <si>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</si>
  <si>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</si>
  <si>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</si>
  <si>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</si>
  <si>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</si>
  <si>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</si>
  <si>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</si>
  <si>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</si>
  <si>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</si>
  <si>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</si>
  <si>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</si>
  <si>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</si>
  <si>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</si>
  <si>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</si>
  <si>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</si>
  <si>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</si>
  <si>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</si>
  <si>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</si>
  <si>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</si>
  <si>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</si>
  <si>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</si>
  <si>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</si>
  <si>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</si>
  <si>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</si>
  <si>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</si>
  <si>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</si>
  <si>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</si>
  <si>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</si>
  <si>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</si>
  <si>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</si>
  <si>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</si>
  <si>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</si>
  <si>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</si>
  <si>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</si>
  <si>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</si>
  <si>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</si>
  <si>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</si>
  <si>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</si>
  <si>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</si>
  <si>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</si>
  <si>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</si>
  <si>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</si>
  <si>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</si>
  <si>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</si>
  <si>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</si>
  <si>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</si>
  <si>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</si>
  <si>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</si>
  <si>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</si>
  <si>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</si>
  <si>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</si>
  <si>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</si>
  <si>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</si>
  <si>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</si>
  <si>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</si>
  <si>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</si>
  <si>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</si>
  <si>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</si>
  <si>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</si>
  <si>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</si>
  <si>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</si>
  <si>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</si>
  <si>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</si>
  <si>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</si>
  <si>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</si>
  <si>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</si>
  <si>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</si>
  <si>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</si>
  <si>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</si>
  <si>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</si>
  <si>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</si>
  <si>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</si>
  <si>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</si>
  <si>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</si>
  <si>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</si>
  <si>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</si>
  <si>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</si>
  <si>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</si>
  <si>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</si>
  <si>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</si>
  <si>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</si>
  <si>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</si>
  <si>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</si>
  <si>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</si>
  <si>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</si>
  <si>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</si>
  <si>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</si>
  <si>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</si>
  <si>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</si>
  <si>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</si>
  <si>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</si>
  <si>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</si>
  <si>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</si>
  <si>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</si>
  <si>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</si>
  <si>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</si>
  <si>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</si>
  <si>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</si>
  <si>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</si>
  <si>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</si>
  <si>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</si>
  <si>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</si>
  <si>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</si>
  <si>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</si>
  <si>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</si>
  <si>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</si>
  <si>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</si>
  <si>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</si>
  <si>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</si>
  <si>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</si>
  <si>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</si>
  <si>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</si>
  <si>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</si>
  <si>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</si>
  <si>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</si>
  <si>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</si>
  <si>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</si>
  <si>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</si>
  <si>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</si>
  <si>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</si>
  <si>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</si>
  <si>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</si>
  <si>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</si>
  <si>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</si>
  <si>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</si>
  <si>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</si>
  <si>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</si>
  <si>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</si>
  <si>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</si>
  <si>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</si>
  <si>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</si>
  <si>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</si>
  <si>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</si>
  <si>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</si>
  <si>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</si>
  <si>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</si>
  <si>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</si>
  <si>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</si>
  <si>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</si>
  <si>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</si>
  <si>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</si>
  <si>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</si>
  <si>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</si>
  <si>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</si>
  <si>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</si>
  <si>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</si>
  <si>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</si>
  <si>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</si>
  <si>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</si>
  <si>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</si>
  <si>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</si>
  <si>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</si>
  <si>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</si>
  <si>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</si>
  <si>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</si>
  <si>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</si>
  <si>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</si>
  <si>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</si>
  <si>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</si>
  <si>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</si>
  <si>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</si>
  <si>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</si>
  <si>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</si>
  <si>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</si>
  <si>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</si>
  <si>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</si>
  <si>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</si>
  <si>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</si>
  <si>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</si>
  <si>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</si>
  <si>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</si>
  <si>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</si>
  <si>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</si>
  <si>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</si>
  <si>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</si>
  <si>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</si>
  <si>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</si>
  <si>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</si>
  <si>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</si>
  <si>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</si>
  <si>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</si>
  <si>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</si>
  <si>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</si>
  <si>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</si>
  <si>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</si>
  <si>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</si>
  <si>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</si>
  <si>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</si>
  <si>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</si>
  <si>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</si>
  <si>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</si>
  <si>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</si>
  <si>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</si>
  <si>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</si>
  <si>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</si>
  <si>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</si>
  <si>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</si>
  <si>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</si>
  <si>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</si>
  <si>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</si>
  <si>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</si>
  <si>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</si>
  <si>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</si>
  <si>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</si>
  <si>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</si>
  <si>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</si>
  <si>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</si>
  <si>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</si>
  <si>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</si>
  <si>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</si>
  <si>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</si>
  <si>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</si>
  <si>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</si>
  <si>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</si>
  <si>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r>
      <t xml:space="preserve">Pagado </t>
    </r>
    <r>
      <rPr>
        <b/>
        <vertAlign val="superscript"/>
        <sz val="8"/>
        <color indexed="9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</si>
  <si>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</si>
  <si>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</si>
  <si>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</si>
  <si>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</si>
  <si>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</si>
  <si>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</si>
  <si>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</si>
  <si>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</si>
  <si>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</si>
  <si>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</si>
  <si>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</si>
  <si>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</si>
  <si>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Relación de Bienes Muebles que Componen el Patrimonio</t>
  </si>
  <si>
    <t>Código</t>
  </si>
  <si>
    <t>Descripción del Bien Mueble</t>
  </si>
  <si>
    <t>Valor en libros</t>
  </si>
  <si>
    <t>Relación de Bienes Inmuebles que Componen el Patrimonio</t>
  </si>
  <si>
    <t>Descripción del Bien Inmueble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</si>
  <si>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</si>
  <si>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</si>
  <si>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</si>
  <si>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</si>
  <si>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</si>
  <si>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</si>
  <si>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</si>
  <si>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</si>
  <si>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</si>
  <si>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</si>
  <si>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</si>
  <si>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</si>
  <si>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</si>
  <si>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r>
      <t xml:space="preserve">     1. Ingresos del Gobierno de la Entidad Federativa </t>
    </r>
    <r>
      <rPr>
        <vertAlign val="superscript"/>
        <sz val="8"/>
        <color indexed="8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</si>
  <si>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indexed="8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</si>
  <si>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indexed="8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</si>
  <si>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indexed="8"/>
        <rFont val="Arial"/>
        <family val="2"/>
      </rPr>
      <t>2</t>
    </r>
  </si>
  <si>
    <t>Otros Orígenes de Financiamiento</t>
  </si>
  <si>
    <t>Otras Aplicaciones de Financiamiento</t>
  </si>
  <si>
    <t>Ingresos excedentes¹</t>
  </si>
  <si>
    <t>CASA VISITAS CONSTRUCCION</t>
  </si>
  <si>
    <t>CASA VISITAS TERRENO</t>
  </si>
  <si>
    <t>SALON LECTURA CONSTRUCCION</t>
  </si>
  <si>
    <t>SALON LECTURA TERRENO</t>
  </si>
  <si>
    <t>OFICINA CONSTRUCCION</t>
  </si>
  <si>
    <t>OFICINA TERRENO</t>
  </si>
  <si>
    <t>CASA DEL PADRE CONSTRUCCION</t>
  </si>
  <si>
    <t>CASA DEL PADRE TERRENO</t>
  </si>
  <si>
    <t>CASINO CONTRUCCION</t>
  </si>
  <si>
    <t>CASINO TERRENO</t>
  </si>
  <si>
    <t>CANCHA FUTBOL CONSTRUCCION</t>
  </si>
  <si>
    <t>CANCHA FUTBOL TERRENO</t>
  </si>
  <si>
    <t>ESTADIO CONSTRUCCION</t>
  </si>
  <si>
    <t>ESTADIO TERRENO</t>
  </si>
  <si>
    <t>TORRE VIGILANCIA CONSTRUCCION</t>
  </si>
  <si>
    <t>TORRE VIGILANCIA TERRENO</t>
  </si>
  <si>
    <t>CASETA COBRO CONSTRUCCION</t>
  </si>
  <si>
    <t>CASETA COBRO TERRENO</t>
  </si>
  <si>
    <t>DESBROZADORAS</t>
  </si>
  <si>
    <t>EQUIPO CONTRA INCENDIO</t>
  </si>
  <si>
    <t>RETROEXCAVADORA</t>
  </si>
  <si>
    <t>MOTOSIERRA 631</t>
  </si>
  <si>
    <t>REMOLQUES</t>
  </si>
  <si>
    <t>CAMIONETA NISSAN 2002</t>
  </si>
  <si>
    <t>PARQUE NACIONAL CUMBRES DE MAJALCA</t>
  </si>
  <si>
    <t xml:space="preserve">BBVA BANCOMER </t>
  </si>
  <si>
    <t>INTERBANCO</t>
  </si>
  <si>
    <t>RAM 4X4 2002</t>
  </si>
  <si>
    <t>MOTOSIERRA MS290</t>
  </si>
  <si>
    <t>LAVADORA DE PRESION</t>
  </si>
  <si>
    <t>DISPENSARIO CONSTRUCCION</t>
  </si>
  <si>
    <t>DISPENSARIO TERRENO</t>
  </si>
  <si>
    <t>MIRADOR MIL CASTILLOS CONSTRUCCION</t>
  </si>
  <si>
    <t>MIRADOR MIL CASTILLOS TERRENO</t>
  </si>
  <si>
    <t>JESUS JOSE ALVAREZ RIVAS</t>
  </si>
  <si>
    <t>CONTADOR PUBLICO</t>
  </si>
  <si>
    <t>REPRESENTANTE LEGAL</t>
  </si>
  <si>
    <t>PARQUE NACIONAL CUMBRES DE MAJALCA                                Poder Ejecutivo / Legislativo / Judicial / Autónomo / Sector Paraestatal</t>
  </si>
  <si>
    <t>PARQUE NACIONAL CUMBRES DE MAJALCA      Sector Paraestatal</t>
  </si>
  <si>
    <t>PARQUE NACIONAL CUMBRES DE MAJALCA                          Sector Paraestatal</t>
  </si>
  <si>
    <t>PARQUE NACIONAL CUMBRES DE MAJALCA              Poder Ejecutivo / Legislativo / Judicial / Autónomo / Sector Paraestatal</t>
  </si>
  <si>
    <t>PARQUE NACIONAL CUMBRES DE MAJALCA                        Sector Paraestatal</t>
  </si>
  <si>
    <t>Hacienda Pública/Patrimonio Neto Final del Ejercicio 2016</t>
  </si>
  <si>
    <t>Cuenta  Pública 2020</t>
  </si>
  <si>
    <t>SAMUEL GUSTAVO KALISCH SEYFFERT</t>
  </si>
  <si>
    <t>Cuenta Pública 2020</t>
  </si>
  <si>
    <t>Del 1 de enero al 31 de Diciembre de 2020</t>
  </si>
  <si>
    <t>Saldo Neto en la Hacienda Pública / Patrimonio 2020</t>
  </si>
  <si>
    <t>Cambios en la Hacienda Pública/Patrimonio Neto del Ejercicio 2020</t>
  </si>
  <si>
    <t>Del 1 de enero al 31 de Diciembre de 2021 y 2020</t>
  </si>
  <si>
    <t>Cuenta Pública 2021</t>
  </si>
  <si>
    <t>Al 31 de Diciembre de 2021 y 2020</t>
  </si>
  <si>
    <t>Del 1 de enero al 31 de Diciembre de 2021</t>
  </si>
  <si>
    <t>Del 1 de enero al 31 de diciembre de 2021</t>
  </si>
  <si>
    <t>Del 1 de enero al 31 de Diciembre 2021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</si>
</sst>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9"/>
      <name val="Arial"/>
      <family val="2"/>
    </font>
    <font>
      <vertAlign val="superscript"/>
      <sz val="8"/>
      <color indexed="8"/>
      <name val="Calibri"/>
      <family val="2"/>
    </font>
    <font>
      <vertAlign val="superscript"/>
      <sz val="8"/>
      <color indexed="8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9"/>
      <color indexed="9"/>
      <name val="Soberana Sans"/>
      <family val="3"/>
    </font>
    <font>
      <i/>
      <sz val="9"/>
      <color indexed="8"/>
      <name val="Soberana Sans"/>
      <family val="3"/>
    </font>
    <font>
      <b/>
      <sz val="8"/>
      <color indexed="9"/>
      <name val="Arial"/>
      <family val="2"/>
    </font>
    <font>
      <b/>
      <sz val="12"/>
      <color indexed="10"/>
      <name val="Arial"/>
      <family val="2"/>
    </font>
    <font>
      <sz val="8"/>
      <color indexed="9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7"/>
      <color indexed="8"/>
      <name val="Arial"/>
      <family val="2"/>
    </font>
    <font>
      <sz val="9"/>
      <color indexed="10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9"/>
      <color indexed="63"/>
      <name val="Arial"/>
      <family val="2"/>
    </font>
    <font>
      <sz val="14"/>
      <color indexed="10"/>
      <name val="Arial"/>
      <family val="2"/>
    </font>
    <font>
      <b/>
      <sz val="7"/>
      <color indexed="9"/>
      <name val="Arial"/>
      <family val="2"/>
    </font>
    <font>
      <sz val="36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12"/>
      <color rgb="FFFF0000"/>
      <name val="Arial"/>
      <family val="2"/>
    </font>
    <font>
      <sz val="8"/>
      <color theme="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7"/>
      <color theme="1"/>
      <name val="Arial"/>
      <family val="2"/>
    </font>
    <font>
      <sz val="9"/>
      <color rgb="FFFF0000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9001026153564"/>
      <name val="Arial"/>
      <family val="2"/>
    </font>
    <font>
      <sz val="14"/>
      <color rgb="FFFF0000"/>
      <name val="Arial"/>
      <family val="2"/>
    </font>
    <font>
      <sz val="36"/>
      <color theme="0"/>
      <name val="Arial"/>
      <family val="2"/>
    </font>
    <font>
      <b/>
      <sz val="7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1" applyNumberFormat="0" applyAlignment="0" applyProtection="0"/>
    <xf numFmtId="0" fontId="65" fillId="22" borderId="2" applyNumberFormat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9" fillId="29" borderId="1" applyNumberFormat="0" applyAlignment="0" applyProtection="0"/>
    <xf numFmtId="0" fontId="7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2" fillId="21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8" fillId="0" borderId="8" applyNumberFormat="0" applyFill="0" applyAlignment="0" applyProtection="0"/>
    <xf numFmtId="0" fontId="77" fillId="0" borderId="9" applyNumberFormat="0" applyFill="0" applyAlignment="0" applyProtection="0"/>
  </cellStyleXfs>
  <cellXfs count="666">
    <xf numFmtId="0" fontId="0" fillId="0" borderId="0" xfId="0" applyFont="1" applyAlignment="1">
      <alignment/>
    </xf>
    <xf numFmtId="165" fontId="3" fillId="33" borderId="0" xfId="48" applyNumberFormat="1" applyFont="1" applyFill="1" applyBorder="1" applyAlignment="1">
      <alignment horizontal="center"/>
    </xf>
    <xf numFmtId="0" fontId="78" fillId="34" borderId="0" xfId="0" applyFont="1" applyFill="1" applyBorder="1" applyAlignment="1">
      <alignment vertical="top"/>
    </xf>
    <xf numFmtId="3" fontId="2" fillId="34" borderId="0" xfId="48" applyNumberFormat="1" applyFont="1" applyFill="1" applyBorder="1" applyAlignment="1">
      <alignment vertical="top"/>
    </xf>
    <xf numFmtId="0" fontId="79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4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8" applyNumberFormat="1" applyFont="1" applyFill="1" applyBorder="1" applyAlignment="1" applyProtection="1">
      <alignment horizontal="right" vertical="top" wrapText="1"/>
      <protection/>
    </xf>
    <xf numFmtId="0" fontId="78" fillId="0" borderId="0" xfId="0" applyFont="1" applyAlignment="1">
      <alignment wrapText="1"/>
    </xf>
    <xf numFmtId="14" fontId="78" fillId="0" borderId="0" xfId="0" applyNumberFormat="1" applyFont="1" applyAlignment="1">
      <alignment wrapText="1"/>
    </xf>
    <xf numFmtId="0" fontId="80" fillId="0" borderId="0" xfId="0" applyFont="1" applyFill="1" applyAlignment="1">
      <alignment/>
    </xf>
    <xf numFmtId="0" fontId="81" fillId="35" borderId="0" xfId="0" applyFont="1" applyFill="1" applyBorder="1" applyAlignment="1">
      <alignment/>
    </xf>
    <xf numFmtId="0" fontId="81" fillId="35" borderId="0" xfId="0" applyFont="1" applyFill="1" applyAlignment="1">
      <alignment/>
    </xf>
    <xf numFmtId="0" fontId="81" fillId="35" borderId="0" xfId="0" applyFont="1" applyFill="1" applyBorder="1" applyAlignment="1">
      <alignment/>
    </xf>
    <xf numFmtId="0" fontId="82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right"/>
    </xf>
    <xf numFmtId="0" fontId="8" fillId="35" borderId="0" xfId="54" applyFont="1" applyFill="1" applyBorder="1" applyAlignment="1">
      <alignment/>
      <protection/>
    </xf>
    <xf numFmtId="0" fontId="8" fillId="35" borderId="0" xfId="54" applyFont="1" applyFill="1" applyBorder="1" applyAlignment="1">
      <alignment horizontal="centerContinuous"/>
      <protection/>
    </xf>
    <xf numFmtId="0" fontId="82" fillId="35" borderId="0" xfId="0" applyFont="1" applyFill="1" applyBorder="1" applyAlignment="1">
      <alignment horizontal="center"/>
    </xf>
    <xf numFmtId="0" fontId="9" fillId="35" borderId="0" xfId="54" applyFont="1" applyFill="1" applyBorder="1" applyAlignment="1">
      <alignment horizontal="center" vertical="center"/>
      <protection/>
    </xf>
    <xf numFmtId="0" fontId="9" fillId="35" borderId="0" xfId="54" applyFont="1" applyFill="1" applyBorder="1" applyAlignment="1">
      <alignment horizontal="center"/>
      <protection/>
    </xf>
    <xf numFmtId="0" fontId="81" fillId="35" borderId="0" xfId="0" applyFont="1" applyFill="1" applyBorder="1" applyAlignment="1">
      <alignment horizontal="center"/>
    </xf>
    <xf numFmtId="0" fontId="81" fillId="35" borderId="11" xfId="0" applyFont="1" applyFill="1" applyBorder="1" applyAlignment="1">
      <alignment/>
    </xf>
    <xf numFmtId="0" fontId="8" fillId="35" borderId="0" xfId="54" applyFont="1" applyFill="1" applyBorder="1" applyAlignment="1">
      <alignment vertical="center"/>
      <protection/>
    </xf>
    <xf numFmtId="0" fontId="9" fillId="35" borderId="0" xfId="54" applyFont="1" applyFill="1" applyBorder="1" applyAlignment="1">
      <alignment/>
      <protection/>
    </xf>
    <xf numFmtId="0" fontId="81" fillId="35" borderId="12" xfId="0" applyFont="1" applyFill="1" applyBorder="1" applyAlignment="1">
      <alignment/>
    </xf>
    <xf numFmtId="0" fontId="81" fillId="35" borderId="0" xfId="0" applyFont="1" applyFill="1" applyBorder="1" applyAlignment="1">
      <alignment vertical="top"/>
    </xf>
    <xf numFmtId="0" fontId="9" fillId="35" borderId="11" xfId="0" applyFont="1" applyFill="1" applyBorder="1" applyAlignment="1">
      <alignment horizontal="left" vertical="top"/>
    </xf>
    <xf numFmtId="0" fontId="8" fillId="35" borderId="11" xfId="0" applyFont="1" applyFill="1" applyBorder="1" applyAlignment="1">
      <alignment horizontal="left"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0" fontId="81" fillId="35" borderId="13" xfId="0" applyFont="1" applyFill="1" applyBorder="1" applyAlignment="1">
      <alignment/>
    </xf>
    <xf numFmtId="0" fontId="81" fillId="35" borderId="14" xfId="0" applyFont="1" applyFill="1" applyBorder="1" applyAlignment="1">
      <alignment/>
    </xf>
    <xf numFmtId="0" fontId="9" fillId="35" borderId="13" xfId="0" applyFont="1" applyFill="1" applyBorder="1" applyAlignment="1">
      <alignment vertical="top"/>
    </xf>
    <xf numFmtId="0" fontId="9" fillId="35" borderId="13" xfId="0" applyFont="1" applyFill="1" applyBorder="1" applyAlignment="1">
      <alignment/>
    </xf>
    <xf numFmtId="43" fontId="9" fillId="35" borderId="13" xfId="48" applyFont="1" applyFill="1" applyBorder="1" applyAlignment="1">
      <alignment/>
    </xf>
    <xf numFmtId="0" fontId="9" fillId="35" borderId="13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8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8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3" fontId="8" fillId="35" borderId="0" xfId="48" applyNumberFormat="1" applyFont="1" applyFill="1" applyBorder="1" applyAlignment="1">
      <alignment vertical="top"/>
    </xf>
    <xf numFmtId="165" fontId="83" fillId="36" borderId="15" xfId="48" applyNumberFormat="1" applyFont="1" applyFill="1" applyBorder="1" applyAlignment="1">
      <alignment horizontal="center" vertical="center"/>
    </xf>
    <xf numFmtId="0" fontId="83" fillId="36" borderId="16" xfId="54" applyFont="1" applyFill="1" applyBorder="1" applyAlignment="1">
      <alignment horizontal="center" vertical="center"/>
      <protection/>
    </xf>
    <xf numFmtId="0" fontId="8" fillId="35" borderId="0" xfId="54" applyFont="1" applyFill="1" applyBorder="1" applyAlignment="1">
      <alignment horizontal="center"/>
      <protection/>
    </xf>
    <xf numFmtId="0" fontId="83" fillId="36" borderId="15" xfId="54" applyFont="1" applyFill="1" applyBorder="1" applyAlignment="1">
      <alignment horizontal="center" vertical="center"/>
      <protection/>
    </xf>
    <xf numFmtId="0" fontId="84" fillId="36" borderId="17" xfId="0" applyFont="1" applyFill="1" applyBorder="1" applyAlignment="1">
      <alignment horizontal="center" vertical="center"/>
    </xf>
    <xf numFmtId="0" fontId="84" fillId="35" borderId="0" xfId="0" applyFont="1" applyFill="1" applyBorder="1" applyAlignment="1">
      <alignment horizontal="center"/>
    </xf>
    <xf numFmtId="0" fontId="8" fillId="35" borderId="11" xfId="0" applyFont="1" applyFill="1" applyBorder="1" applyAlignment="1">
      <alignment/>
    </xf>
    <xf numFmtId="0" fontId="81" fillId="35" borderId="12" xfId="0" applyFont="1" applyFill="1" applyBorder="1" applyAlignment="1">
      <alignment/>
    </xf>
    <xf numFmtId="0" fontId="81" fillId="35" borderId="0" xfId="0" applyFont="1" applyFill="1" applyAlignment="1">
      <alignment/>
    </xf>
    <xf numFmtId="0" fontId="81" fillId="35" borderId="12" xfId="0" applyFont="1" applyFill="1" applyBorder="1" applyAlignment="1">
      <alignment vertical="top"/>
    </xf>
    <xf numFmtId="3" fontId="9" fillId="35" borderId="0" xfId="48" applyNumberFormat="1" applyFont="1" applyFill="1" applyBorder="1" applyAlignment="1" applyProtection="1">
      <alignment vertical="top"/>
      <protection locked="0"/>
    </xf>
    <xf numFmtId="3" fontId="11" fillId="35" borderId="0" xfId="0" applyNumberFormat="1" applyFont="1" applyFill="1" applyBorder="1" applyAlignment="1">
      <alignment vertical="top"/>
    </xf>
    <xf numFmtId="0" fontId="10" fillId="35" borderId="11" xfId="0" applyFont="1" applyFill="1" applyBorder="1" applyAlignment="1">
      <alignment horizontal="left" vertical="top"/>
    </xf>
    <xf numFmtId="3" fontId="10" fillId="35" borderId="0" xfId="0" applyNumberFormat="1" applyFont="1" applyFill="1" applyBorder="1" applyAlignment="1">
      <alignment vertical="top"/>
    </xf>
    <xf numFmtId="0" fontId="85" fillId="35" borderId="0" xfId="0" applyFont="1" applyFill="1" applyBorder="1" applyAlignment="1">
      <alignment vertical="top"/>
    </xf>
    <xf numFmtId="0" fontId="81" fillId="35" borderId="11" xfId="0" applyFont="1" applyFill="1" applyBorder="1" applyAlignment="1">
      <alignment/>
    </xf>
    <xf numFmtId="3" fontId="10" fillId="35" borderId="0" xfId="48" applyNumberFormat="1" applyFont="1" applyFill="1" applyBorder="1" applyAlignment="1">
      <alignment vertical="top"/>
    </xf>
    <xf numFmtId="0" fontId="85" fillId="35" borderId="12" xfId="0" applyFont="1" applyFill="1" applyBorder="1" applyAlignment="1">
      <alignment vertical="top"/>
    </xf>
    <xf numFmtId="0" fontId="81" fillId="35" borderId="18" xfId="0" applyFont="1" applyFill="1" applyBorder="1" applyAlignment="1">
      <alignment/>
    </xf>
    <xf numFmtId="0" fontId="81" fillId="35" borderId="13" xfId="0" applyFont="1" applyFill="1" applyBorder="1" applyAlignment="1">
      <alignment/>
    </xf>
    <xf numFmtId="0" fontId="9" fillId="35" borderId="13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5" borderId="0" xfId="0" applyFont="1" applyFill="1" applyBorder="1" applyAlignment="1" applyProtection="1">
      <alignment vertical="top" wrapText="1"/>
      <protection locked="0"/>
    </xf>
    <xf numFmtId="0" fontId="78" fillId="35" borderId="0" xfId="0" applyFont="1" applyFill="1" applyAlignment="1">
      <alignment/>
    </xf>
    <xf numFmtId="0" fontId="78" fillId="0" borderId="0" xfId="0" applyFont="1" applyAlignment="1">
      <alignment/>
    </xf>
    <xf numFmtId="0" fontId="79" fillId="35" borderId="0" xfId="55" applyFont="1" applyFill="1">
      <alignment/>
      <protection/>
    </xf>
    <xf numFmtId="0" fontId="79" fillId="35" borderId="0" xfId="55" applyFont="1" applyFill="1" applyAlignment="1">
      <alignment horizontal="center"/>
      <protection/>
    </xf>
    <xf numFmtId="0" fontId="79" fillId="35" borderId="0" xfId="55" applyFont="1" applyFill="1" applyAlignment="1">
      <alignment/>
      <protection/>
    </xf>
    <xf numFmtId="0" fontId="78" fillId="35" borderId="0" xfId="55" applyFont="1" applyFill="1">
      <alignment/>
      <protection/>
    </xf>
    <xf numFmtId="0" fontId="12" fillId="35" borderId="19" xfId="55" applyFont="1" applyFill="1" applyBorder="1">
      <alignment/>
      <protection/>
    </xf>
    <xf numFmtId="0" fontId="12" fillId="35" borderId="20" xfId="55" applyFont="1" applyFill="1" applyBorder="1">
      <alignment/>
      <protection/>
    </xf>
    <xf numFmtId="0" fontId="12" fillId="35" borderId="21" xfId="55" applyFont="1" applyFill="1" applyBorder="1">
      <alignment/>
      <protection/>
    </xf>
    <xf numFmtId="0" fontId="12" fillId="35" borderId="21" xfId="55" applyFont="1" applyFill="1" applyBorder="1" applyAlignment="1">
      <alignment horizontal="center"/>
      <protection/>
    </xf>
    <xf numFmtId="0" fontId="12" fillId="35" borderId="22" xfId="55" applyFont="1" applyFill="1" applyBorder="1" applyAlignment="1">
      <alignment horizontal="center"/>
      <protection/>
    </xf>
    <xf numFmtId="167" fontId="12" fillId="35" borderId="23" xfId="50" applyNumberFormat="1" applyFont="1" applyFill="1" applyBorder="1" applyAlignment="1">
      <alignment horizontal="center"/>
    </xf>
    <xf numFmtId="0" fontId="12" fillId="35" borderId="11" xfId="55" applyFont="1" applyFill="1" applyBorder="1" applyAlignment="1">
      <alignment horizontal="center" vertical="center"/>
      <protection/>
    </xf>
    <xf numFmtId="0" fontId="13" fillId="35" borderId="0" xfId="55" applyFont="1" applyFill="1">
      <alignment/>
      <protection/>
    </xf>
    <xf numFmtId="0" fontId="12" fillId="35" borderId="18" xfId="55" applyFont="1" applyFill="1" applyBorder="1" applyAlignment="1">
      <alignment horizontal="center" vertical="center"/>
      <protection/>
    </xf>
    <xf numFmtId="0" fontId="12" fillId="35" borderId="13" xfId="55" applyFont="1" applyFill="1" applyBorder="1" applyAlignment="1">
      <alignment horizontal="center" vertical="center"/>
      <protection/>
    </xf>
    <xf numFmtId="0" fontId="12" fillId="35" borderId="14" xfId="55" applyFont="1" applyFill="1" applyBorder="1" applyAlignment="1">
      <alignment wrapText="1"/>
      <protection/>
    </xf>
    <xf numFmtId="167" fontId="12" fillId="35" borderId="14" xfId="50" applyNumberFormat="1" applyFont="1" applyFill="1" applyBorder="1" applyAlignment="1">
      <alignment horizontal="center"/>
    </xf>
    <xf numFmtId="167" fontId="12" fillId="35" borderId="24" xfId="50" applyNumberFormat="1" applyFont="1" applyFill="1" applyBorder="1" applyAlignment="1">
      <alignment horizontal="center"/>
    </xf>
    <xf numFmtId="0" fontId="13" fillId="35" borderId="17" xfId="55" applyFont="1" applyFill="1" applyBorder="1" applyAlignment="1">
      <alignment horizontal="centerContinuous"/>
      <protection/>
    </xf>
    <xf numFmtId="0" fontId="13" fillId="35" borderId="15" xfId="55" applyFont="1" applyFill="1" applyBorder="1" applyAlignment="1">
      <alignment horizontal="centerContinuous"/>
      <protection/>
    </xf>
    <xf numFmtId="0" fontId="13" fillId="35" borderId="16" xfId="55" applyFont="1" applyFill="1" applyBorder="1" applyAlignment="1">
      <alignment horizontal="left" wrapText="1"/>
      <protection/>
    </xf>
    <xf numFmtId="0" fontId="2" fillId="35" borderId="20" xfId="0" applyFont="1" applyFill="1" applyBorder="1" applyAlignment="1">
      <alignment vertical="top" wrapText="1"/>
    </xf>
    <xf numFmtId="0" fontId="13" fillId="35" borderId="11" xfId="55" applyFont="1" applyFill="1" applyBorder="1" applyAlignment="1">
      <alignment horizontal="left"/>
      <protection/>
    </xf>
    <xf numFmtId="0" fontId="13" fillId="35" borderId="0" xfId="55" applyFont="1" applyFill="1" applyBorder="1" applyAlignment="1">
      <alignment horizontal="left"/>
      <protection/>
    </xf>
    <xf numFmtId="0" fontId="86" fillId="35" borderId="23" xfId="0" applyFont="1" applyFill="1" applyBorder="1" applyAlignment="1">
      <alignment vertical="center" wrapText="1"/>
    </xf>
    <xf numFmtId="0" fontId="86" fillId="35" borderId="12" xfId="0" applyFont="1" applyFill="1" applyBorder="1" applyAlignment="1">
      <alignment vertical="center" wrapText="1"/>
    </xf>
    <xf numFmtId="0" fontId="13" fillId="35" borderId="11" xfId="55" applyFont="1" applyFill="1" applyBorder="1" applyAlignment="1">
      <alignment horizontal="center" vertical="center"/>
      <protection/>
    </xf>
    <xf numFmtId="167" fontId="13" fillId="35" borderId="23" xfId="50" applyNumberFormat="1" applyFont="1" applyFill="1" applyBorder="1" applyAlignment="1">
      <alignment horizontal="center"/>
    </xf>
    <xf numFmtId="0" fontId="79" fillId="35" borderId="0" xfId="0" applyFont="1" applyFill="1" applyAlignment="1">
      <alignment/>
    </xf>
    <xf numFmtId="0" fontId="79" fillId="0" borderId="0" xfId="0" applyFont="1" applyAlignment="1">
      <alignment/>
    </xf>
    <xf numFmtId="0" fontId="12" fillId="35" borderId="0" xfId="55" applyFont="1" applyFill="1" applyBorder="1" applyAlignment="1">
      <alignment horizontal="center" vertical="center"/>
      <protection/>
    </xf>
    <xf numFmtId="0" fontId="13" fillId="35" borderId="16" xfId="55" applyFont="1" applyFill="1" applyBorder="1" applyAlignment="1">
      <alignment horizontal="left" wrapText="1" indent="1"/>
      <protection/>
    </xf>
    <xf numFmtId="37" fontId="87" fillId="37" borderId="25" xfId="55" applyNumberFormat="1" applyFont="1" applyFill="1" applyBorder="1" applyAlignment="1">
      <alignment horizontal="center" wrapText="1"/>
      <protection/>
    </xf>
    <xf numFmtId="0" fontId="78" fillId="35" borderId="12" xfId="0" applyFont="1" applyFill="1" applyBorder="1" applyAlignment="1">
      <alignment/>
    </xf>
    <xf numFmtId="0" fontId="78" fillId="35" borderId="0" xfId="0" applyFont="1" applyFill="1" applyBorder="1" applyAlignment="1">
      <alignment/>
    </xf>
    <xf numFmtId="0" fontId="79" fillId="35" borderId="0" xfId="0" applyFont="1" applyFill="1" applyBorder="1" applyAlignment="1">
      <alignment/>
    </xf>
    <xf numFmtId="0" fontId="79" fillId="35" borderId="12" xfId="0" applyFont="1" applyFill="1" applyBorder="1" applyAlignment="1">
      <alignment/>
    </xf>
    <xf numFmtId="0" fontId="88" fillId="35" borderId="23" xfId="0" applyFont="1" applyFill="1" applyBorder="1" applyAlignment="1">
      <alignment vertical="center" wrapText="1"/>
    </xf>
    <xf numFmtId="0" fontId="0" fillId="35" borderId="0" xfId="0" applyFill="1" applyAlignment="1">
      <alignment/>
    </xf>
    <xf numFmtId="0" fontId="87" fillId="37" borderId="25" xfId="0" applyFont="1" applyFill="1" applyBorder="1" applyAlignment="1">
      <alignment horizontal="center" vertical="center" wrapText="1"/>
    </xf>
    <xf numFmtId="0" fontId="78" fillId="35" borderId="11" xfId="0" applyFont="1" applyFill="1" applyBorder="1" applyAlignment="1">
      <alignment horizontal="justify" vertical="center" wrapText="1"/>
    </xf>
    <xf numFmtId="0" fontId="78" fillId="35" borderId="12" xfId="0" applyFont="1" applyFill="1" applyBorder="1" applyAlignment="1">
      <alignment horizontal="justify" vertical="center" wrapText="1"/>
    </xf>
    <xf numFmtId="0" fontId="78" fillId="35" borderId="23" xfId="0" applyFont="1" applyFill="1" applyBorder="1" applyAlignment="1">
      <alignment horizontal="justify" vertical="center" wrapText="1"/>
    </xf>
    <xf numFmtId="0" fontId="78" fillId="35" borderId="11" xfId="0" applyFont="1" applyFill="1" applyBorder="1" applyAlignment="1">
      <alignment horizontal="justify" vertical="top" wrapText="1"/>
    </xf>
    <xf numFmtId="0" fontId="78" fillId="35" borderId="18" xfId="0" applyFont="1" applyFill="1" applyBorder="1" applyAlignment="1">
      <alignment horizontal="justify" vertical="top" wrapText="1"/>
    </xf>
    <xf numFmtId="0" fontId="78" fillId="35" borderId="14" xfId="0" applyFont="1" applyFill="1" applyBorder="1" applyAlignment="1">
      <alignment horizontal="justify" vertical="top" wrapText="1"/>
    </xf>
    <xf numFmtId="0" fontId="78" fillId="35" borderId="24" xfId="0" applyFont="1" applyFill="1" applyBorder="1" applyAlignment="1">
      <alignment horizontal="justify" vertical="top" wrapText="1"/>
    </xf>
    <xf numFmtId="0" fontId="77" fillId="35" borderId="0" xfId="0" applyFont="1" applyFill="1" applyAlignment="1">
      <alignment/>
    </xf>
    <xf numFmtId="0" fontId="79" fillId="35" borderId="18" xfId="0" applyFont="1" applyFill="1" applyBorder="1" applyAlignment="1">
      <alignment horizontal="justify" vertical="top" wrapText="1"/>
    </xf>
    <xf numFmtId="0" fontId="79" fillId="35" borderId="14" xfId="0" applyFont="1" applyFill="1" applyBorder="1" applyAlignment="1">
      <alignment horizontal="justify" vertical="top" wrapText="1"/>
    </xf>
    <xf numFmtId="0" fontId="77" fillId="0" borderId="0" xfId="0" applyFont="1" applyAlignment="1">
      <alignment/>
    </xf>
    <xf numFmtId="0" fontId="79" fillId="35" borderId="24" xfId="0" applyFont="1" applyFill="1" applyBorder="1" applyAlignment="1">
      <alignment horizontal="right" vertical="top" wrapText="1"/>
    </xf>
    <xf numFmtId="0" fontId="78" fillId="35" borderId="23" xfId="0" applyFont="1" applyFill="1" applyBorder="1" applyAlignment="1">
      <alignment horizontal="right" vertical="top" wrapText="1"/>
    </xf>
    <xf numFmtId="0" fontId="78" fillId="35" borderId="19" xfId="0" applyFont="1" applyFill="1" applyBorder="1" applyAlignment="1">
      <alignment horizontal="justify" vertical="center" wrapText="1"/>
    </xf>
    <xf numFmtId="0" fontId="78" fillId="35" borderId="21" xfId="0" applyFont="1" applyFill="1" applyBorder="1" applyAlignment="1">
      <alignment horizontal="justify" vertical="center" wrapText="1"/>
    </xf>
    <xf numFmtId="0" fontId="78" fillId="35" borderId="22" xfId="0" applyFont="1" applyFill="1" applyBorder="1" applyAlignment="1">
      <alignment horizontal="justify" vertical="center" wrapText="1"/>
    </xf>
    <xf numFmtId="0" fontId="79" fillId="35" borderId="12" xfId="0" applyFont="1" applyFill="1" applyBorder="1" applyAlignment="1">
      <alignment horizontal="justify" vertical="center" wrapText="1"/>
    </xf>
    <xf numFmtId="0" fontId="79" fillId="35" borderId="11" xfId="0" applyFont="1" applyFill="1" applyBorder="1" applyAlignment="1">
      <alignment horizontal="justify" vertical="center" wrapText="1"/>
    </xf>
    <xf numFmtId="0" fontId="79" fillId="35" borderId="18" xfId="0" applyFont="1" applyFill="1" applyBorder="1" applyAlignment="1">
      <alignment horizontal="justify" vertical="center" wrapText="1"/>
    </xf>
    <xf numFmtId="0" fontId="79" fillId="35" borderId="14" xfId="0" applyFont="1" applyFill="1" applyBorder="1" applyAlignment="1">
      <alignment horizontal="justify" vertical="center" wrapText="1"/>
    </xf>
    <xf numFmtId="0" fontId="78" fillId="35" borderId="24" xfId="0" applyFont="1" applyFill="1" applyBorder="1" applyAlignment="1">
      <alignment horizontal="justify" vertical="center" wrapText="1"/>
    </xf>
    <xf numFmtId="0" fontId="79" fillId="35" borderId="24" xfId="0" applyFont="1" applyFill="1" applyBorder="1" applyAlignment="1">
      <alignment horizontal="right" vertical="center" wrapText="1"/>
    </xf>
    <xf numFmtId="0" fontId="78" fillId="35" borderId="23" xfId="0" applyFont="1" applyFill="1" applyBorder="1" applyAlignment="1">
      <alignment horizontal="right" vertical="center" wrapText="1"/>
    </xf>
    <xf numFmtId="0" fontId="86" fillId="35" borderId="11" xfId="0" applyFont="1" applyFill="1" applyBorder="1" applyAlignment="1">
      <alignment horizontal="center" vertical="center" wrapText="1"/>
    </xf>
    <xf numFmtId="0" fontId="86" fillId="35" borderId="0" xfId="0" applyFont="1" applyFill="1" applyBorder="1" applyAlignment="1">
      <alignment vertical="center" wrapText="1"/>
    </xf>
    <xf numFmtId="0" fontId="79" fillId="35" borderId="23" xfId="0" applyFont="1" applyFill="1" applyBorder="1" applyAlignment="1">
      <alignment horizontal="right" vertical="center" wrapText="1"/>
    </xf>
    <xf numFmtId="0" fontId="79" fillId="35" borderId="17" xfId="0" applyFont="1" applyFill="1" applyBorder="1" applyAlignment="1">
      <alignment horizontal="justify" vertical="center" wrapText="1"/>
    </xf>
    <xf numFmtId="0" fontId="79" fillId="35" borderId="16" xfId="0" applyFont="1" applyFill="1" applyBorder="1" applyAlignment="1">
      <alignment horizontal="justify" vertical="center" wrapText="1"/>
    </xf>
    <xf numFmtId="0" fontId="79" fillId="35" borderId="25" xfId="0" applyFont="1" applyFill="1" applyBorder="1" applyAlignment="1">
      <alignment vertical="center" wrapText="1"/>
    </xf>
    <xf numFmtId="0" fontId="78" fillId="35" borderId="19" xfId="0" applyFont="1" applyFill="1" applyBorder="1" applyAlignment="1">
      <alignment horizontal="left" vertical="center" wrapText="1"/>
    </xf>
    <xf numFmtId="0" fontId="0" fillId="35" borderId="0" xfId="0" applyFill="1" applyAlignment="1">
      <alignment vertical="top"/>
    </xf>
    <xf numFmtId="0" fontId="0" fillId="0" borderId="0" xfId="0" applyAlignment="1">
      <alignment vertical="top"/>
    </xf>
    <xf numFmtId="0" fontId="78" fillId="35" borderId="11" xfId="0" applyFont="1" applyFill="1" applyBorder="1" applyAlignment="1">
      <alignment horizontal="left" vertical="top"/>
    </xf>
    <xf numFmtId="0" fontId="78" fillId="35" borderId="12" xfId="0" applyFont="1" applyFill="1" applyBorder="1" applyAlignment="1">
      <alignment horizontal="justify" vertical="top"/>
    </xf>
    <xf numFmtId="0" fontId="77" fillId="35" borderId="0" xfId="0" applyFont="1" applyFill="1" applyAlignment="1">
      <alignment vertical="top"/>
    </xf>
    <xf numFmtId="0" fontId="77" fillId="0" borderId="0" xfId="0" applyFont="1" applyAlignment="1">
      <alignment vertical="top"/>
    </xf>
    <xf numFmtId="0" fontId="78" fillId="35" borderId="18" xfId="0" applyFont="1" applyFill="1" applyBorder="1" applyAlignment="1">
      <alignment horizontal="left" vertical="top"/>
    </xf>
    <xf numFmtId="0" fontId="78" fillId="35" borderId="14" xfId="0" applyFont="1" applyFill="1" applyBorder="1" applyAlignment="1">
      <alignment vertical="top"/>
    </xf>
    <xf numFmtId="0" fontId="79" fillId="35" borderId="18" xfId="0" applyFont="1" applyFill="1" applyBorder="1" applyAlignment="1">
      <alignment horizontal="left" vertical="top"/>
    </xf>
    <xf numFmtId="0" fontId="79" fillId="35" borderId="14" xfId="0" applyFont="1" applyFill="1" applyBorder="1" applyAlignment="1">
      <alignment vertical="top"/>
    </xf>
    <xf numFmtId="0" fontId="78" fillId="0" borderId="0" xfId="0" applyFont="1" applyAlignment="1">
      <alignment horizontal="left"/>
    </xf>
    <xf numFmtId="0" fontId="79" fillId="35" borderId="23" xfId="0" applyFont="1" applyFill="1" applyBorder="1" applyAlignment="1">
      <alignment horizontal="right" vertical="top" wrapText="1"/>
    </xf>
    <xf numFmtId="0" fontId="78" fillId="35" borderId="23" xfId="0" applyFont="1" applyFill="1" applyBorder="1" applyAlignment="1">
      <alignment horizontal="right" vertical="top"/>
    </xf>
    <xf numFmtId="0" fontId="79" fillId="35" borderId="23" xfId="0" applyFont="1" applyFill="1" applyBorder="1" applyAlignment="1">
      <alignment horizontal="right" vertical="top"/>
    </xf>
    <xf numFmtId="0" fontId="78" fillId="35" borderId="24" xfId="0" applyFont="1" applyFill="1" applyBorder="1" applyAlignment="1">
      <alignment horizontal="right" vertical="top"/>
    </xf>
    <xf numFmtId="0" fontId="79" fillId="35" borderId="24" xfId="0" applyFont="1" applyFill="1" applyBorder="1" applyAlignment="1">
      <alignment horizontal="right" vertical="top"/>
    </xf>
    <xf numFmtId="0" fontId="89" fillId="0" borderId="0" xfId="0" applyFont="1" applyAlignment="1">
      <alignment horizontal="center"/>
    </xf>
    <xf numFmtId="0" fontId="90" fillId="37" borderId="0" xfId="0" applyFont="1" applyFill="1" applyAlignment="1">
      <alignment/>
    </xf>
    <xf numFmtId="0" fontId="78" fillId="35" borderId="0" xfId="0" applyFont="1" applyFill="1" applyBorder="1" applyAlignment="1">
      <alignment horizontal="justify" vertical="center" wrapText="1"/>
    </xf>
    <xf numFmtId="0" fontId="78" fillId="35" borderId="18" xfId="0" applyFont="1" applyFill="1" applyBorder="1" applyAlignment="1">
      <alignment horizontal="justify" vertical="center" wrapText="1"/>
    </xf>
    <xf numFmtId="0" fontId="78" fillId="35" borderId="13" xfId="0" applyFont="1" applyFill="1" applyBorder="1" applyAlignment="1">
      <alignment horizontal="justify" vertical="center" wrapText="1"/>
    </xf>
    <xf numFmtId="0" fontId="78" fillId="35" borderId="14" xfId="0" applyFont="1" applyFill="1" applyBorder="1" applyAlignment="1">
      <alignment horizontal="justify" vertical="center" wrapText="1"/>
    </xf>
    <xf numFmtId="0" fontId="78" fillId="35" borderId="12" xfId="0" applyFont="1" applyFill="1" applyBorder="1" applyAlignment="1">
      <alignment horizontal="right" vertical="center" wrapText="1"/>
    </xf>
    <xf numFmtId="0" fontId="78" fillId="35" borderId="14" xfId="0" applyFont="1" applyFill="1" applyBorder="1" applyAlignment="1">
      <alignment horizontal="right" vertical="center" wrapText="1"/>
    </xf>
    <xf numFmtId="0" fontId="78" fillId="35" borderId="24" xfId="0" applyFont="1" applyFill="1" applyBorder="1" applyAlignment="1">
      <alignment horizontal="right" vertical="center" wrapText="1"/>
    </xf>
    <xf numFmtId="0" fontId="78" fillId="35" borderId="26" xfId="0" applyFont="1" applyFill="1" applyBorder="1" applyAlignment="1">
      <alignment horizontal="justify" vertical="center" wrapText="1"/>
    </xf>
    <xf numFmtId="0" fontId="79" fillId="35" borderId="27" xfId="0" applyFont="1" applyFill="1" applyBorder="1" applyAlignment="1">
      <alignment horizontal="justify" vertical="center" wrapText="1"/>
    </xf>
    <xf numFmtId="0" fontId="79" fillId="35" borderId="26" xfId="0" applyFont="1" applyFill="1" applyBorder="1" applyAlignment="1">
      <alignment horizontal="justify" vertical="center" wrapText="1"/>
    </xf>
    <xf numFmtId="37" fontId="87" fillId="37" borderId="25" xfId="55" applyNumberFormat="1" applyFont="1" applyFill="1" applyBorder="1" applyAlignment="1">
      <alignment horizontal="center" vertical="center"/>
      <protection/>
    </xf>
    <xf numFmtId="0" fontId="91" fillId="35" borderId="0" xfId="0" applyFont="1" applyFill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2" fillId="35" borderId="0" xfId="0" applyFont="1" applyFill="1" applyAlignment="1">
      <alignment/>
    </xf>
    <xf numFmtId="0" fontId="87" fillId="37" borderId="25" xfId="0" applyFont="1" applyFill="1" applyBorder="1" applyAlignment="1">
      <alignment horizontal="center"/>
    </xf>
    <xf numFmtId="0" fontId="78" fillId="35" borderId="25" xfId="0" applyFont="1" applyFill="1" applyBorder="1" applyAlignment="1">
      <alignment/>
    </xf>
    <xf numFmtId="0" fontId="90" fillId="35" borderId="25" xfId="0" applyFont="1" applyFill="1" applyBorder="1" applyAlignment="1">
      <alignment/>
    </xf>
    <xf numFmtId="0" fontId="78" fillId="35" borderId="25" xfId="0" applyFont="1" applyFill="1" applyBorder="1" applyAlignment="1">
      <alignment horizontal="center"/>
    </xf>
    <xf numFmtId="0" fontId="78" fillId="35" borderId="25" xfId="0" applyFont="1" applyFill="1" applyBorder="1" applyAlignment="1">
      <alignment horizontal="right"/>
    </xf>
    <xf numFmtId="0" fontId="79" fillId="35" borderId="12" xfId="0" applyFont="1" applyFill="1" applyBorder="1" applyAlignment="1">
      <alignment horizontal="right" vertical="center" wrapText="1"/>
    </xf>
    <xf numFmtId="0" fontId="78" fillId="35" borderId="28" xfId="0" applyFont="1" applyFill="1" applyBorder="1" applyAlignment="1">
      <alignment horizontal="right" vertical="center" wrapText="1"/>
    </xf>
    <xf numFmtId="0" fontId="78" fillId="35" borderId="25" xfId="0" applyFont="1" applyFill="1" applyBorder="1" applyAlignment="1">
      <alignment horizontal="right" vertical="center" wrapText="1"/>
    </xf>
    <xf numFmtId="0" fontId="79" fillId="35" borderId="28" xfId="0" applyFont="1" applyFill="1" applyBorder="1" applyAlignment="1">
      <alignment horizontal="right" vertical="center" wrapText="1"/>
    </xf>
    <xf numFmtId="0" fontId="92" fillId="35" borderId="0" xfId="0" applyFont="1" applyFill="1" applyAlignment="1" applyProtection="1">
      <alignment/>
      <protection/>
    </xf>
    <xf numFmtId="0" fontId="3" fillId="35" borderId="0" xfId="54" applyFont="1" applyFill="1" applyBorder="1" applyAlignment="1" applyProtection="1">
      <alignment horizontal="center"/>
      <protection locked="0"/>
    </xf>
    <xf numFmtId="0" fontId="3" fillId="35" borderId="0" xfId="0" applyFont="1" applyFill="1" applyBorder="1" applyAlignment="1" applyProtection="1">
      <alignment horizontal="right"/>
      <protection locked="0"/>
    </xf>
    <xf numFmtId="0" fontId="6" fillId="35" borderId="13" xfId="0" applyNumberFormat="1" applyFont="1" applyFill="1" applyBorder="1" applyAlignment="1" applyProtection="1">
      <alignment/>
      <protection locked="0"/>
    </xf>
    <xf numFmtId="0" fontId="92" fillId="35" borderId="0" xfId="0" applyFont="1" applyFill="1" applyAlignment="1" applyProtection="1">
      <alignment/>
      <protection locked="0"/>
    </xf>
    <xf numFmtId="0" fontId="93" fillId="35" borderId="0" xfId="0" applyFont="1" applyFill="1" applyBorder="1" applyAlignment="1" applyProtection="1">
      <alignment horizontal="centerContinuous"/>
      <protection locked="0"/>
    </xf>
    <xf numFmtId="0" fontId="3" fillId="35" borderId="0" xfId="54" applyFont="1" applyFill="1" applyBorder="1" applyAlignment="1" applyProtection="1">
      <alignment horizontal="centerContinuous"/>
      <protection locked="0"/>
    </xf>
    <xf numFmtId="0" fontId="93" fillId="35" borderId="0" xfId="0" applyFont="1" applyFill="1" applyBorder="1" applyAlignment="1" applyProtection="1">
      <alignment horizontal="center"/>
      <protection locked="0"/>
    </xf>
    <xf numFmtId="0" fontId="6" fillId="35" borderId="0" xfId="54" applyFont="1" applyFill="1" applyBorder="1" applyAlignment="1" applyProtection="1">
      <alignment horizontal="center" vertical="center"/>
      <protection locked="0"/>
    </xf>
    <xf numFmtId="0" fontId="92" fillId="35" borderId="0" xfId="0" applyFont="1" applyFill="1" applyBorder="1" applyAlignment="1" applyProtection="1">
      <alignment horizontal="center"/>
      <protection locked="0"/>
    </xf>
    <xf numFmtId="0" fontId="92" fillId="35" borderId="0" xfId="0" applyFont="1" applyFill="1" applyBorder="1" applyAlignment="1" applyProtection="1">
      <alignment/>
      <protection locked="0"/>
    </xf>
    <xf numFmtId="0" fontId="92" fillId="35" borderId="0" xfId="0" applyFont="1" applyFill="1" applyBorder="1" applyAlignment="1" applyProtection="1">
      <alignment/>
      <protection/>
    </xf>
    <xf numFmtId="0" fontId="92" fillId="35" borderId="11" xfId="0" applyFont="1" applyFill="1" applyBorder="1" applyAlignment="1" applyProtection="1">
      <alignment/>
      <protection locked="0"/>
    </xf>
    <xf numFmtId="0" fontId="3" fillId="35" borderId="0" xfId="54" applyFont="1" applyFill="1" applyBorder="1" applyAlignment="1" applyProtection="1">
      <alignment vertical="center"/>
      <protection locked="0"/>
    </xf>
    <xf numFmtId="0" fontId="92" fillId="0" borderId="12" xfId="0" applyFont="1" applyFill="1" applyBorder="1" applyAlignment="1" applyProtection="1">
      <alignment/>
      <protection locked="0"/>
    </xf>
    <xf numFmtId="0" fontId="6" fillId="35" borderId="11" xfId="0" applyFont="1" applyFill="1" applyBorder="1" applyAlignment="1" applyProtection="1">
      <alignment vertical="top"/>
      <protection locked="0"/>
    </xf>
    <xf numFmtId="0" fontId="6" fillId="35" borderId="0" xfId="0" applyFont="1" applyFill="1" applyBorder="1" applyAlignment="1" applyProtection="1">
      <alignment vertical="top"/>
      <protection locked="0"/>
    </xf>
    <xf numFmtId="0" fontId="6" fillId="35" borderId="23" xfId="0" applyFont="1" applyFill="1" applyBorder="1" applyAlignment="1" applyProtection="1">
      <alignment horizontal="left" vertical="top" wrapText="1"/>
      <protection locked="0"/>
    </xf>
    <xf numFmtId="3" fontId="6" fillId="35" borderId="0" xfId="48" applyNumberFormat="1" applyFont="1" applyFill="1" applyBorder="1" applyAlignment="1" applyProtection="1">
      <alignment horizontal="right" vertical="top"/>
      <protection locked="0"/>
    </xf>
    <xf numFmtId="0" fontId="92" fillId="35" borderId="12" xfId="0" applyFont="1" applyFill="1" applyBorder="1" applyAlignment="1" applyProtection="1">
      <alignment vertical="top"/>
      <protection locked="0"/>
    </xf>
    <xf numFmtId="0" fontId="6" fillId="35" borderId="11" xfId="0" applyFont="1" applyFill="1" applyBorder="1" applyAlignment="1" applyProtection="1">
      <alignment horizontal="center" vertical="top"/>
      <protection locked="0"/>
    </xf>
    <xf numFmtId="0" fontId="6" fillId="35" borderId="0" xfId="0" applyFont="1" applyFill="1" applyBorder="1" applyAlignment="1" applyProtection="1">
      <alignment horizontal="center" vertical="top"/>
      <protection locked="0"/>
    </xf>
    <xf numFmtId="0" fontId="17" fillId="35" borderId="18" xfId="0" applyFont="1" applyFill="1" applyBorder="1" applyAlignment="1" applyProtection="1">
      <alignment vertical="top"/>
      <protection locked="0"/>
    </xf>
    <xf numFmtId="0" fontId="17" fillId="35" borderId="13" xfId="0" applyFont="1" applyFill="1" applyBorder="1" applyAlignment="1" applyProtection="1">
      <alignment vertical="top"/>
      <protection locked="0"/>
    </xf>
    <xf numFmtId="0" fontId="17" fillId="35" borderId="24" xfId="0" applyFont="1" applyFill="1" applyBorder="1" applyAlignment="1" applyProtection="1">
      <alignment horizontal="left" vertical="top"/>
      <protection locked="0"/>
    </xf>
    <xf numFmtId="3" fontId="17" fillId="35" borderId="13" xfId="0" applyNumberFormat="1" applyFont="1" applyFill="1" applyBorder="1" applyAlignment="1" applyProtection="1">
      <alignment horizontal="right" vertical="top"/>
      <protection locked="0"/>
    </xf>
    <xf numFmtId="3" fontId="6" fillId="35" borderId="14" xfId="0" applyNumberFormat="1" applyFont="1" applyFill="1" applyBorder="1" applyAlignment="1" applyProtection="1">
      <alignment vertical="top"/>
      <protection locked="0"/>
    </xf>
    <xf numFmtId="0" fontId="6" fillId="35" borderId="0" xfId="0" applyFont="1" applyFill="1" applyAlignment="1" applyProtection="1">
      <alignment vertical="center"/>
      <protection locked="0"/>
    </xf>
    <xf numFmtId="0" fontId="6" fillId="35" borderId="0" xfId="0" applyFont="1" applyFill="1" applyAlignment="1" applyProtection="1">
      <alignment horizontal="right" vertical="top"/>
      <protection locked="0"/>
    </xf>
    <xf numFmtId="0" fontId="92" fillId="35" borderId="0" xfId="0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top" wrapText="1"/>
      <protection locked="0"/>
    </xf>
    <xf numFmtId="0" fontId="3" fillId="35" borderId="13" xfId="0" applyNumberFormat="1" applyFont="1" applyFill="1" applyBorder="1" applyAlignment="1" applyProtection="1">
      <alignment/>
      <protection locked="0"/>
    </xf>
    <xf numFmtId="0" fontId="92" fillId="35" borderId="0" xfId="0" applyFont="1" applyFill="1" applyAlignment="1" applyProtection="1">
      <alignment vertical="top"/>
      <protection locked="0"/>
    </xf>
    <xf numFmtId="0" fontId="92" fillId="35" borderId="0" xfId="0" applyFont="1" applyFill="1" applyAlignment="1" applyProtection="1">
      <alignment/>
      <protection locked="0"/>
    </xf>
    <xf numFmtId="0" fontId="94" fillId="35" borderId="0" xfId="0" applyFont="1" applyFill="1" applyAlignment="1" applyProtection="1">
      <alignment horizontal="right" vertical="top"/>
      <protection locked="0"/>
    </xf>
    <xf numFmtId="0" fontId="92" fillId="35" borderId="0" xfId="0" applyFont="1" applyFill="1" applyAlignment="1">
      <alignment vertical="top"/>
    </xf>
    <xf numFmtId="0" fontId="92" fillId="35" borderId="0" xfId="0" applyFont="1" applyFill="1" applyBorder="1" applyAlignment="1">
      <alignment/>
    </xf>
    <xf numFmtId="0" fontId="92" fillId="35" borderId="0" xfId="0" applyFont="1" applyFill="1" applyBorder="1" applyAlignment="1">
      <alignment vertical="top"/>
    </xf>
    <xf numFmtId="0" fontId="94" fillId="35" borderId="0" xfId="0" applyFont="1" applyFill="1" applyBorder="1" applyAlignment="1">
      <alignment horizontal="right" vertical="top"/>
    </xf>
    <xf numFmtId="0" fontId="3" fillId="35" borderId="0" xfId="0" applyFont="1" applyFill="1" applyBorder="1" applyAlignment="1">
      <alignment/>
    </xf>
    <xf numFmtId="0" fontId="3" fillId="35" borderId="0" xfId="15" applyNumberFormat="1" applyFont="1" applyFill="1" applyBorder="1" applyAlignment="1">
      <alignment vertical="center"/>
      <protection/>
    </xf>
    <xf numFmtId="0" fontId="3" fillId="35" borderId="0" xfId="15" applyNumberFormat="1" applyFont="1" applyFill="1" applyBorder="1" applyAlignment="1">
      <alignment horizontal="centerContinuous" vertical="center"/>
      <protection/>
    </xf>
    <xf numFmtId="0" fontId="3" fillId="35" borderId="0" xfId="0" applyFont="1" applyFill="1" applyBorder="1" applyAlignment="1">
      <alignment horizontal="right"/>
    </xf>
    <xf numFmtId="0" fontId="18" fillId="35" borderId="0" xfId="15" applyNumberFormat="1" applyFont="1" applyFill="1" applyBorder="1" applyAlignment="1">
      <alignment horizontal="right" vertical="top"/>
      <protection/>
    </xf>
    <xf numFmtId="0" fontId="95" fillId="36" borderId="20" xfId="0" applyFont="1" applyFill="1" applyBorder="1" applyAlignment="1">
      <alignment horizontal="centerContinuous"/>
    </xf>
    <xf numFmtId="0" fontId="96" fillId="36" borderId="21" xfId="0" applyFont="1" applyFill="1" applyBorder="1" applyAlignment="1">
      <alignment/>
    </xf>
    <xf numFmtId="0" fontId="96" fillId="35" borderId="0" xfId="0" applyFont="1" applyFill="1" applyAlignment="1">
      <alignment vertical="top"/>
    </xf>
    <xf numFmtId="0" fontId="96" fillId="35" borderId="0" xfId="0" applyFont="1" applyFill="1" applyBorder="1" applyAlignment="1">
      <alignment/>
    </xf>
    <xf numFmtId="165" fontId="95" fillId="36" borderId="0" xfId="48" applyNumberFormat="1" applyFont="1" applyFill="1" applyBorder="1" applyAlignment="1">
      <alignment horizontal="center"/>
    </xf>
    <xf numFmtId="0" fontId="96" fillId="36" borderId="12" xfId="0" applyFont="1" applyFill="1" applyBorder="1" applyAlignment="1">
      <alignment/>
    </xf>
    <xf numFmtId="0" fontId="3" fillId="35" borderId="11" xfId="15" applyNumberFormat="1" applyFont="1" applyFill="1" applyBorder="1" applyAlignment="1">
      <alignment vertical="center"/>
      <protection/>
    </xf>
    <xf numFmtId="0" fontId="92" fillId="35" borderId="12" xfId="0" applyFont="1" applyFill="1" applyBorder="1" applyAlignment="1">
      <alignment/>
    </xf>
    <xf numFmtId="0" fontId="92" fillId="35" borderId="11" xfId="0" applyFont="1" applyFill="1" applyBorder="1" applyAlignment="1">
      <alignment vertical="top"/>
    </xf>
    <xf numFmtId="166" fontId="6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 wrapText="1"/>
    </xf>
    <xf numFmtId="3" fontId="6" fillId="35" borderId="0" xfId="0" applyNumberFormat="1" applyFont="1" applyFill="1" applyBorder="1" applyAlignment="1">
      <alignment vertical="top"/>
    </xf>
    <xf numFmtId="3" fontId="3" fillId="35" borderId="0" xfId="0" applyNumberFormat="1" applyFont="1" applyFill="1" applyBorder="1" applyAlignment="1">
      <alignment vertical="top"/>
    </xf>
    <xf numFmtId="0" fontId="19" fillId="35" borderId="0" xfId="0" applyFont="1" applyFill="1" applyBorder="1" applyAlignment="1">
      <alignment vertical="top" wrapText="1"/>
    </xf>
    <xf numFmtId="0" fontId="19" fillId="35" borderId="0" xfId="0" applyFont="1" applyFill="1" applyBorder="1" applyAlignment="1">
      <alignment vertical="top"/>
    </xf>
    <xf numFmtId="3" fontId="6" fillId="35" borderId="0" xfId="0" applyNumberFormat="1" applyFont="1" applyFill="1" applyBorder="1" applyAlignment="1" applyProtection="1">
      <alignment vertical="top"/>
      <protection locked="0"/>
    </xf>
    <xf numFmtId="0" fontId="6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 wrapText="1"/>
    </xf>
    <xf numFmtId="3" fontId="6" fillId="35" borderId="0" xfId="48" applyNumberFormat="1" applyFont="1" applyFill="1" applyBorder="1" applyAlignment="1">
      <alignment vertical="top"/>
    </xf>
    <xf numFmtId="0" fontId="93" fillId="35" borderId="11" xfId="0" applyFont="1" applyFill="1" applyBorder="1" applyAlignment="1">
      <alignment vertical="top"/>
    </xf>
    <xf numFmtId="3" fontId="3" fillId="35" borderId="0" xfId="0" applyNumberFormat="1" applyFont="1" applyFill="1" applyBorder="1" applyAlignment="1" applyProtection="1">
      <alignment vertical="top"/>
      <protection/>
    </xf>
    <xf numFmtId="0" fontId="97" fillId="35" borderId="0" xfId="0" applyFont="1" applyFill="1" applyBorder="1" applyAlignment="1">
      <alignment horizontal="right" vertical="top"/>
    </xf>
    <xf numFmtId="3" fontId="3" fillId="35" borderId="0" xfId="48" applyNumberFormat="1" applyFont="1" applyFill="1" applyBorder="1" applyAlignment="1">
      <alignment vertical="top"/>
    </xf>
    <xf numFmtId="0" fontId="3" fillId="35" borderId="0" xfId="0" applyFont="1" applyFill="1" applyBorder="1" applyAlignment="1">
      <alignment horizontal="left" vertical="top" wrapText="1"/>
    </xf>
    <xf numFmtId="0" fontId="92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/>
    </xf>
    <xf numFmtId="3" fontId="20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horizontal="left" vertical="top"/>
    </xf>
    <xf numFmtId="0" fontId="92" fillId="35" borderId="18" xfId="0" applyFont="1" applyFill="1" applyBorder="1" applyAlignment="1">
      <alignment vertical="top"/>
    </xf>
    <xf numFmtId="0" fontId="92" fillId="35" borderId="13" xfId="0" applyFont="1" applyFill="1" applyBorder="1" applyAlignment="1">
      <alignment vertical="top"/>
    </xf>
    <xf numFmtId="0" fontId="94" fillId="35" borderId="13" xfId="0" applyFont="1" applyFill="1" applyBorder="1" applyAlignment="1">
      <alignment horizontal="right" vertical="top"/>
    </xf>
    <xf numFmtId="0" fontId="92" fillId="35" borderId="14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43" fontId="6" fillId="35" borderId="0" xfId="48" applyFont="1" applyFill="1" applyBorder="1" applyAlignment="1">
      <alignment/>
    </xf>
    <xf numFmtId="0" fontId="6" fillId="35" borderId="0" xfId="0" applyFont="1" applyFill="1" applyBorder="1" applyAlignment="1">
      <alignment vertical="center"/>
    </xf>
    <xf numFmtId="0" fontId="92" fillId="35" borderId="13" xfId="0" applyFont="1" applyFill="1" applyBorder="1" applyAlignment="1">
      <alignment/>
    </xf>
    <xf numFmtId="0" fontId="6" fillId="35" borderId="13" xfId="0" applyFont="1" applyFill="1" applyBorder="1" applyAlignment="1">
      <alignment vertical="top"/>
    </xf>
    <xf numFmtId="0" fontId="6" fillId="35" borderId="13" xfId="0" applyFont="1" applyFill="1" applyBorder="1" applyAlignment="1">
      <alignment/>
    </xf>
    <xf numFmtId="43" fontId="6" fillId="35" borderId="13" xfId="48" applyFont="1" applyFill="1" applyBorder="1" applyAlignment="1">
      <alignment/>
    </xf>
    <xf numFmtId="0" fontId="6" fillId="35" borderId="13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right" vertical="top"/>
    </xf>
    <xf numFmtId="0" fontId="6" fillId="35" borderId="0" xfId="0" applyFont="1" applyFill="1" applyBorder="1" applyAlignment="1">
      <alignment horizontal="right"/>
    </xf>
    <xf numFmtId="0" fontId="92" fillId="35" borderId="0" xfId="0" applyFont="1" applyFill="1" applyAlignment="1" applyProtection="1">
      <alignment horizontal="right"/>
      <protection locked="0"/>
    </xf>
    <xf numFmtId="0" fontId="92" fillId="35" borderId="0" xfId="0" applyFont="1" applyFill="1" applyAlignment="1" applyProtection="1">
      <alignment wrapText="1"/>
      <protection locked="0"/>
    </xf>
    <xf numFmtId="0" fontId="92" fillId="35" borderId="0" xfId="0" applyFont="1" applyFill="1" applyBorder="1" applyAlignment="1">
      <alignment wrapText="1"/>
    </xf>
    <xf numFmtId="0" fontId="92" fillId="35" borderId="0" xfId="0" applyFont="1" applyFill="1" applyBorder="1" applyAlignment="1">
      <alignment/>
    </xf>
    <xf numFmtId="0" fontId="3" fillId="35" borderId="0" xfId="54" applyFont="1" applyFill="1" applyBorder="1" applyAlignment="1">
      <alignment/>
      <protection/>
    </xf>
    <xf numFmtId="0" fontId="93" fillId="35" borderId="0" xfId="0" applyFont="1" applyFill="1" applyBorder="1" applyAlignment="1">
      <alignment/>
    </xf>
    <xf numFmtId="0" fontId="3" fillId="35" borderId="0" xfId="54" applyFont="1" applyFill="1" applyBorder="1" applyAlignment="1">
      <alignment horizontal="center"/>
      <protection/>
    </xf>
    <xf numFmtId="0" fontId="92" fillId="35" borderId="0" xfId="0" applyFont="1" applyFill="1" applyAlignment="1">
      <alignment wrapText="1"/>
    </xf>
    <xf numFmtId="0" fontId="3" fillId="35" borderId="0" xfId="54" applyFont="1" applyFill="1" applyBorder="1" applyAlignment="1">
      <alignment horizontal="centerContinuous"/>
      <protection/>
    </xf>
    <xf numFmtId="0" fontId="93" fillId="35" borderId="0" xfId="0" applyFont="1" applyFill="1" applyBorder="1" applyAlignment="1">
      <alignment horizontal="center"/>
    </xf>
    <xf numFmtId="0" fontId="6" fillId="35" borderId="0" xfId="54" applyFont="1" applyFill="1" applyBorder="1" applyAlignment="1">
      <alignment horizontal="center" vertical="center"/>
      <protection/>
    </xf>
    <xf numFmtId="0" fontId="6" fillId="35" borderId="0" xfId="54" applyFont="1" applyFill="1" applyBorder="1" applyAlignment="1">
      <alignment horizontal="center"/>
      <protection/>
    </xf>
    <xf numFmtId="0" fontId="92" fillId="35" borderId="0" xfId="0" applyFont="1" applyFill="1" applyBorder="1" applyAlignment="1">
      <alignment horizontal="center"/>
    </xf>
    <xf numFmtId="0" fontId="98" fillId="36" borderId="17" xfId="0" applyFont="1" applyFill="1" applyBorder="1" applyAlignment="1">
      <alignment horizontal="center" vertical="center"/>
    </xf>
    <xf numFmtId="165" fontId="95" fillId="36" borderId="15" xfId="48" applyNumberFormat="1" applyFont="1" applyFill="1" applyBorder="1" applyAlignment="1">
      <alignment horizontal="center" vertical="center"/>
    </xf>
    <xf numFmtId="0" fontId="95" fillId="36" borderId="15" xfId="54" applyFont="1" applyFill="1" applyBorder="1" applyAlignment="1">
      <alignment horizontal="center" vertical="center"/>
      <protection/>
    </xf>
    <xf numFmtId="0" fontId="95" fillId="36" borderId="16" xfId="54" applyFont="1" applyFill="1" applyBorder="1" applyAlignment="1">
      <alignment horizontal="center" vertical="center"/>
      <protection/>
    </xf>
    <xf numFmtId="0" fontId="92" fillId="35" borderId="11" xfId="0" applyFont="1" applyFill="1" applyBorder="1" applyAlignment="1">
      <alignment/>
    </xf>
    <xf numFmtId="0" fontId="3" fillId="35" borderId="0" xfId="54" applyFont="1" applyFill="1" applyBorder="1" applyAlignment="1">
      <alignment vertical="center"/>
      <protection/>
    </xf>
    <xf numFmtId="0" fontId="6" fillId="35" borderId="0" xfId="54" applyFont="1" applyFill="1" applyBorder="1" applyAlignment="1">
      <alignment/>
      <protection/>
    </xf>
    <xf numFmtId="0" fontId="3" fillId="35" borderId="0" xfId="54" applyFont="1" applyFill="1" applyBorder="1" applyAlignment="1">
      <alignment vertical="top"/>
      <protection/>
    </xf>
    <xf numFmtId="0" fontId="99" fillId="35" borderId="0" xfId="54" applyFont="1" applyFill="1" applyBorder="1" applyAlignment="1">
      <alignment horizontal="center"/>
      <protection/>
    </xf>
    <xf numFmtId="0" fontId="6" fillId="35" borderId="11" xfId="0" applyFont="1" applyFill="1" applyBorder="1" applyAlignment="1">
      <alignment horizontal="left" vertical="top"/>
    </xf>
    <xf numFmtId="3" fontId="3" fillId="35" borderId="0" xfId="0" applyNumberFormat="1" applyFont="1" applyFill="1" applyBorder="1" applyAlignment="1" applyProtection="1">
      <alignment horizontal="right" vertical="top"/>
      <protection/>
    </xf>
    <xf numFmtId="0" fontId="3" fillId="35" borderId="11" xfId="0" applyFont="1" applyFill="1" applyBorder="1" applyAlignment="1">
      <alignment horizontal="left" vertical="top"/>
    </xf>
    <xf numFmtId="3" fontId="6" fillId="35" borderId="0" xfId="0" applyNumberFormat="1" applyFont="1" applyFill="1" applyBorder="1" applyAlignment="1" applyProtection="1">
      <alignment horizontal="right" vertical="top"/>
      <protection/>
    </xf>
    <xf numFmtId="3" fontId="6" fillId="35" borderId="0" xfId="48" applyNumberFormat="1" applyFont="1" applyFill="1" applyBorder="1" applyAlignment="1" applyProtection="1">
      <alignment horizontal="right" vertical="top" wrapText="1"/>
      <protection/>
    </xf>
    <xf numFmtId="0" fontId="99" fillId="35" borderId="0" xfId="54" applyFont="1" applyFill="1" applyBorder="1" applyAlignment="1" applyProtection="1">
      <alignment horizontal="center"/>
      <protection/>
    </xf>
    <xf numFmtId="0" fontId="6" fillId="35" borderId="18" xfId="0" applyFont="1" applyFill="1" applyBorder="1" applyAlignment="1">
      <alignment horizontal="left" vertical="top"/>
    </xf>
    <xf numFmtId="3" fontId="6" fillId="35" borderId="13" xfId="48" applyNumberFormat="1" applyFont="1" applyFill="1" applyBorder="1" applyAlignment="1" applyProtection="1">
      <alignment horizontal="right" vertical="top" wrapText="1"/>
      <protection/>
    </xf>
    <xf numFmtId="0" fontId="92" fillId="35" borderId="15" xfId="0" applyFont="1" applyFill="1" applyBorder="1" applyAlignment="1">
      <alignment/>
    </xf>
    <xf numFmtId="0" fontId="6" fillId="35" borderId="13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wrapText="1"/>
    </xf>
    <xf numFmtId="0" fontId="92" fillId="35" borderId="0" xfId="0" applyFont="1" applyFill="1" applyBorder="1" applyAlignment="1">
      <alignment horizontal="right"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95" fillId="36" borderId="19" xfId="54" applyFont="1" applyFill="1" applyBorder="1" applyAlignment="1">
      <alignment horizontal="center" vertical="center" wrapText="1"/>
      <protection/>
    </xf>
    <xf numFmtId="0" fontId="95" fillId="36" borderId="20" xfId="0" applyFont="1" applyFill="1" applyBorder="1" applyAlignment="1">
      <alignment horizontal="center" vertical="center" wrapText="1"/>
    </xf>
    <xf numFmtId="0" fontId="95" fillId="36" borderId="20" xfId="54" applyFont="1" applyFill="1" applyBorder="1" applyAlignment="1">
      <alignment horizontal="center" vertical="center" wrapText="1"/>
      <protection/>
    </xf>
    <xf numFmtId="0" fontId="95" fillId="36" borderId="21" xfId="54" applyFont="1" applyFill="1" applyBorder="1" applyAlignment="1">
      <alignment horizontal="center" vertical="center" wrapText="1"/>
      <protection/>
    </xf>
    <xf numFmtId="0" fontId="95" fillId="35" borderId="0" xfId="0" applyFont="1" applyFill="1" applyBorder="1" applyAlignment="1">
      <alignment/>
    </xf>
    <xf numFmtId="0" fontId="95" fillId="36" borderId="18" xfId="54" applyFont="1" applyFill="1" applyBorder="1" applyAlignment="1">
      <alignment horizontal="center" vertical="center" wrapText="1"/>
      <protection/>
    </xf>
    <xf numFmtId="0" fontId="95" fillId="36" borderId="13" xfId="0" applyFont="1" applyFill="1" applyBorder="1" applyAlignment="1">
      <alignment horizontal="center" vertical="center" wrapText="1"/>
    </xf>
    <xf numFmtId="0" fontId="95" fillId="36" borderId="13" xfId="54" applyFont="1" applyFill="1" applyBorder="1" applyAlignment="1">
      <alignment horizontal="center" vertical="center" wrapText="1"/>
      <protection/>
    </xf>
    <xf numFmtId="0" fontId="95" fillId="36" borderId="14" xfId="54" applyFont="1" applyFill="1" applyBorder="1" applyAlignment="1">
      <alignment horizontal="center" vertical="center" wrapText="1"/>
      <protection/>
    </xf>
    <xf numFmtId="3" fontId="93" fillId="35" borderId="0" xfId="0" applyNumberFormat="1" applyFont="1" applyFill="1" applyBorder="1" applyAlignment="1">
      <alignment vertical="top"/>
    </xf>
    <xf numFmtId="0" fontId="93" fillId="35" borderId="12" xfId="0" applyFont="1" applyFill="1" applyBorder="1" applyAlignment="1">
      <alignment vertical="top"/>
    </xf>
    <xf numFmtId="0" fontId="93" fillId="35" borderId="0" xfId="0" applyFont="1" applyFill="1" applyBorder="1" applyAlignment="1">
      <alignment vertical="top"/>
    </xf>
    <xf numFmtId="0" fontId="100" fillId="35" borderId="11" xfId="0" applyFont="1" applyFill="1" applyBorder="1" applyAlignment="1">
      <alignment vertical="top"/>
    </xf>
    <xf numFmtId="3" fontId="93" fillId="35" borderId="0" xfId="48" applyNumberFormat="1" applyFont="1" applyFill="1" applyBorder="1" applyAlignment="1">
      <alignment vertical="top"/>
    </xf>
    <xf numFmtId="0" fontId="100" fillId="35" borderId="12" xfId="0" applyFont="1" applyFill="1" applyBorder="1" applyAlignment="1">
      <alignment vertical="top"/>
    </xf>
    <xf numFmtId="0" fontId="101" fillId="35" borderId="0" xfId="0" applyFont="1" applyFill="1" applyAlignment="1">
      <alignment/>
    </xf>
    <xf numFmtId="3" fontId="92" fillId="35" borderId="0" xfId="0" applyNumberFormat="1" applyFont="1" applyFill="1" applyBorder="1" applyAlignment="1">
      <alignment vertical="top"/>
    </xf>
    <xf numFmtId="0" fontId="92" fillId="35" borderId="12" xfId="0" applyFont="1" applyFill="1" applyBorder="1" applyAlignment="1">
      <alignment vertical="top"/>
    </xf>
    <xf numFmtId="3" fontId="6" fillId="35" borderId="0" xfId="48" applyNumberFormat="1" applyFont="1" applyFill="1" applyBorder="1" applyAlignment="1" applyProtection="1">
      <alignment vertical="top"/>
      <protection locked="0"/>
    </xf>
    <xf numFmtId="0" fontId="92" fillId="35" borderId="0" xfId="0" applyFont="1" applyFill="1" applyBorder="1" applyAlignment="1">
      <alignment horizontal="left" vertical="top"/>
    </xf>
    <xf numFmtId="3" fontId="92" fillId="35" borderId="0" xfId="48" applyNumberFormat="1" applyFont="1" applyFill="1" applyBorder="1" applyAlignment="1">
      <alignment vertical="top"/>
    </xf>
    <xf numFmtId="0" fontId="92" fillId="35" borderId="0" xfId="0" applyFont="1" applyFill="1" applyAlignment="1">
      <alignment/>
    </xf>
    <xf numFmtId="0" fontId="92" fillId="35" borderId="0" xfId="0" applyFont="1" applyFill="1" applyAlignment="1">
      <alignment horizontal="left"/>
    </xf>
    <xf numFmtId="0" fontId="92" fillId="35" borderId="0" xfId="0" applyFont="1" applyFill="1" applyAlignment="1">
      <alignment vertical="center"/>
    </xf>
    <xf numFmtId="0" fontId="92" fillId="35" borderId="0" xfId="0" applyFont="1" applyFill="1" applyAlignment="1">
      <alignment horizontal="center"/>
    </xf>
    <xf numFmtId="0" fontId="92" fillId="35" borderId="0" xfId="0" applyFont="1" applyFill="1" applyBorder="1" applyAlignment="1" applyProtection="1">
      <alignment vertical="top"/>
      <protection locked="0"/>
    </xf>
    <xf numFmtId="0" fontId="92" fillId="35" borderId="0" xfId="0" applyFont="1" applyFill="1" applyBorder="1" applyAlignment="1" applyProtection="1">
      <alignment/>
      <protection/>
    </xf>
    <xf numFmtId="0" fontId="92" fillId="35" borderId="0" xfId="0" applyFont="1" applyFill="1" applyBorder="1" applyAlignment="1" applyProtection="1">
      <alignment vertical="top"/>
      <protection/>
    </xf>
    <xf numFmtId="0" fontId="3" fillId="35" borderId="0" xfId="54" applyFont="1" applyFill="1" applyBorder="1" applyAlignment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Font="1" applyFill="1" applyBorder="1" applyAlignment="1" applyProtection="1">
      <alignment/>
      <protection/>
    </xf>
    <xf numFmtId="164" fontId="6" fillId="35" borderId="0" xfId="15" applyFont="1" applyFill="1" applyBorder="1" applyProtection="1">
      <alignment/>
      <protection/>
    </xf>
    <xf numFmtId="0" fontId="95" fillId="36" borderId="17" xfId="54" applyFont="1" applyFill="1" applyBorder="1" applyAlignment="1" applyProtection="1">
      <alignment horizontal="center" vertical="center" wrapText="1"/>
      <protection/>
    </xf>
    <xf numFmtId="0" fontId="95" fillId="36" borderId="15" xfId="54" applyFont="1" applyFill="1" applyBorder="1" applyAlignment="1" applyProtection="1">
      <alignment horizontal="center" vertical="center" wrapText="1"/>
      <protection/>
    </xf>
    <xf numFmtId="0" fontId="95" fillId="36" borderId="15" xfId="0" applyFont="1" applyFill="1" applyBorder="1" applyAlignment="1" applyProtection="1">
      <alignment horizontal="center" vertical="center" wrapText="1"/>
      <protection/>
    </xf>
    <xf numFmtId="0" fontId="95" fillId="36" borderId="16" xfId="54" applyFont="1" applyFill="1" applyBorder="1" applyAlignment="1" applyProtection="1">
      <alignment horizontal="center" vertical="center" wrapText="1"/>
      <protection/>
    </xf>
    <xf numFmtId="0" fontId="3" fillId="35" borderId="11" xfId="15" applyNumberFormat="1" applyFont="1" applyFill="1" applyBorder="1" applyAlignment="1" applyProtection="1">
      <alignment horizontal="centerContinuous" vertical="center"/>
      <protection/>
    </xf>
    <xf numFmtId="0" fontId="3" fillId="35" borderId="11" xfId="15" applyNumberFormat="1" applyFont="1" applyFill="1" applyBorder="1" applyAlignment="1" applyProtection="1">
      <alignment vertical="center"/>
      <protection/>
    </xf>
    <xf numFmtId="0" fontId="3" fillId="35" borderId="0" xfId="15" applyNumberFormat="1" applyFont="1" applyFill="1" applyBorder="1" applyAlignment="1" applyProtection="1">
      <alignment vertical="top"/>
      <protection/>
    </xf>
    <xf numFmtId="0" fontId="3" fillId="35" borderId="12" xfId="15" applyNumberFormat="1" applyFont="1" applyFill="1" applyBorder="1" applyAlignment="1" applyProtection="1">
      <alignment vertical="top"/>
      <protection/>
    </xf>
    <xf numFmtId="0" fontId="93" fillId="35" borderId="11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vertical="top"/>
      <protection/>
    </xf>
    <xf numFmtId="0" fontId="3" fillId="35" borderId="12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top"/>
      <protection locked="0"/>
    </xf>
    <xf numFmtId="0" fontId="93" fillId="35" borderId="12" xfId="0" applyFont="1" applyFill="1" applyBorder="1" applyAlignment="1" applyProtection="1">
      <alignment vertical="top"/>
      <protection/>
    </xf>
    <xf numFmtId="0" fontId="92" fillId="35" borderId="11" xfId="0" applyFont="1" applyFill="1" applyBorder="1" applyAlignment="1" applyProtection="1">
      <alignment/>
      <protection/>
    </xf>
    <xf numFmtId="0" fontId="99" fillId="35" borderId="0" xfId="0" applyFont="1" applyFill="1" applyBorder="1" applyAlignment="1" applyProtection="1">
      <alignment vertical="top"/>
      <protection/>
    </xf>
    <xf numFmtId="3" fontId="6" fillId="35" borderId="0" xfId="0" applyNumberFormat="1" applyFont="1" applyFill="1" applyBorder="1" applyAlignment="1" applyProtection="1">
      <alignment horizontal="center" vertical="top"/>
      <protection locked="0"/>
    </xf>
    <xf numFmtId="3" fontId="6" fillId="35" borderId="0" xfId="0" applyNumberFormat="1" applyFont="1" applyFill="1" applyBorder="1" applyAlignment="1" applyProtection="1">
      <alignment horizontal="right" vertical="top"/>
      <protection locked="0"/>
    </xf>
    <xf numFmtId="0" fontId="92" fillId="35" borderId="12" xfId="0" applyFont="1" applyFill="1" applyBorder="1" applyAlignment="1" applyProtection="1">
      <alignment vertical="top"/>
      <protection/>
    </xf>
    <xf numFmtId="0" fontId="6" fillId="35" borderId="0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horizontal="right" vertical="top"/>
      <protection locked="0"/>
    </xf>
    <xf numFmtId="0" fontId="6" fillId="35" borderId="0" xfId="0" applyNumberFormat="1" applyFont="1" applyFill="1" applyBorder="1" applyAlignment="1" applyProtection="1">
      <alignment horizontal="right"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/>
    </xf>
    <xf numFmtId="0" fontId="3" fillId="35" borderId="0" xfId="0" applyFont="1" applyFill="1" applyBorder="1" applyAlignment="1" applyProtection="1">
      <alignment horizontal="right" vertical="top"/>
      <protection/>
    </xf>
    <xf numFmtId="0" fontId="100" fillId="35" borderId="11" xfId="0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 vertical="top"/>
      <protection/>
    </xf>
    <xf numFmtId="3" fontId="19" fillId="35" borderId="0" xfId="0" applyNumberFormat="1" applyFont="1" applyFill="1" applyBorder="1" applyAlignment="1" applyProtection="1">
      <alignment horizontal="center" vertical="top"/>
      <protection locked="0"/>
    </xf>
    <xf numFmtId="3" fontId="19" fillId="35" borderId="0" xfId="0" applyNumberFormat="1" applyFont="1" applyFill="1" applyBorder="1" applyAlignment="1" applyProtection="1">
      <alignment horizontal="right" vertical="top"/>
      <protection/>
    </xf>
    <xf numFmtId="0" fontId="100" fillId="35" borderId="12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92" fillId="35" borderId="0" xfId="0" applyFont="1" applyFill="1" applyBorder="1" applyAlignment="1" applyProtection="1">
      <alignment horizontal="center" vertical="top"/>
      <protection locked="0"/>
    </xf>
    <xf numFmtId="3" fontId="19" fillId="35" borderId="0" xfId="0" applyNumberFormat="1" applyFont="1" applyFill="1" applyBorder="1" applyAlignment="1" applyProtection="1">
      <alignment horizontal="center" vertical="top"/>
      <protection/>
    </xf>
    <xf numFmtId="3" fontId="3" fillId="35" borderId="0" xfId="0" applyNumberFormat="1" applyFont="1" applyFill="1" applyBorder="1" applyAlignment="1" applyProtection="1">
      <alignment horizontal="right" vertical="top"/>
      <protection locked="0"/>
    </xf>
    <xf numFmtId="0" fontId="100" fillId="35" borderId="18" xfId="0" applyFont="1" applyFill="1" applyBorder="1" applyAlignment="1" applyProtection="1">
      <alignment/>
      <protection/>
    </xf>
    <xf numFmtId="0" fontId="19" fillId="35" borderId="13" xfId="0" applyFont="1" applyFill="1" applyBorder="1" applyAlignment="1" applyProtection="1">
      <alignment vertical="top"/>
      <protection/>
    </xf>
    <xf numFmtId="3" fontId="19" fillId="35" borderId="13" xfId="0" applyNumberFormat="1" applyFont="1" applyFill="1" applyBorder="1" applyAlignment="1" applyProtection="1">
      <alignment horizontal="center" vertical="top"/>
      <protection/>
    </xf>
    <xf numFmtId="3" fontId="19" fillId="35" borderId="13" xfId="0" applyNumberFormat="1" applyFont="1" applyFill="1" applyBorder="1" applyAlignment="1" applyProtection="1">
      <alignment horizontal="right" vertical="top"/>
      <protection/>
    </xf>
    <xf numFmtId="0" fontId="100" fillId="35" borderId="14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center"/>
      <protection/>
    </xf>
    <xf numFmtId="3" fontId="3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43" fontId="6" fillId="35" borderId="0" xfId="48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 vertical="center"/>
      <protection/>
    </xf>
    <xf numFmtId="0" fontId="102" fillId="35" borderId="0" xfId="0" applyFont="1" applyFill="1" applyBorder="1" applyAlignment="1" applyProtection="1">
      <alignment horizontal="right"/>
      <protection/>
    </xf>
    <xf numFmtId="0" fontId="6" fillId="35" borderId="0" xfId="0" applyFont="1" applyFill="1" applyAlignment="1">
      <alignment/>
    </xf>
    <xf numFmtId="0" fontId="3" fillId="35" borderId="11" xfId="15" applyNumberFormat="1" applyFont="1" applyFill="1" applyBorder="1" applyAlignment="1">
      <alignment horizontal="centerContinuous" vertical="center"/>
      <protection/>
    </xf>
    <xf numFmtId="0" fontId="3" fillId="35" borderId="12" xfId="15" applyNumberFormat="1" applyFont="1" applyFill="1" applyBorder="1" applyAlignment="1">
      <alignment horizontal="centerContinuous" vertical="center"/>
      <protection/>
    </xf>
    <xf numFmtId="0" fontId="103" fillId="35" borderId="0" xfId="0" applyFont="1" applyFill="1" applyBorder="1" applyAlignment="1">
      <alignment horizontal="left" vertical="top"/>
    </xf>
    <xf numFmtId="0" fontId="3" fillId="35" borderId="12" xfId="0" applyFont="1" applyFill="1" applyBorder="1" applyAlignment="1">
      <alignment vertical="top" wrapText="1"/>
    </xf>
    <xf numFmtId="3" fontId="93" fillId="35" borderId="0" xfId="0" applyNumberFormat="1" applyFont="1" applyFill="1" applyBorder="1" applyAlignment="1" applyProtection="1">
      <alignment horizontal="right" vertical="top"/>
      <protection locked="0"/>
    </xf>
    <xf numFmtId="3" fontId="93" fillId="35" borderId="0" xfId="0" applyNumberFormat="1" applyFont="1" applyFill="1" applyBorder="1" applyAlignment="1" applyProtection="1">
      <alignment horizontal="right" vertical="top"/>
      <protection/>
    </xf>
    <xf numFmtId="0" fontId="93" fillId="35" borderId="0" xfId="0" applyFont="1" applyFill="1" applyBorder="1" applyAlignment="1">
      <alignment horizontal="left" vertical="top" wrapText="1"/>
    </xf>
    <xf numFmtId="3" fontId="92" fillId="35" borderId="0" xfId="0" applyNumberFormat="1" applyFont="1" applyFill="1" applyBorder="1" applyAlignment="1">
      <alignment horizontal="right" vertical="top"/>
    </xf>
    <xf numFmtId="3" fontId="93" fillId="35" borderId="0" xfId="0" applyNumberFormat="1" applyFont="1" applyFill="1" applyBorder="1" applyAlignment="1">
      <alignment horizontal="right" vertical="top"/>
    </xf>
    <xf numFmtId="3" fontId="92" fillId="35" borderId="0" xfId="0" applyNumberFormat="1" applyFont="1" applyFill="1" applyBorder="1" applyAlignment="1" applyProtection="1">
      <alignment horizontal="right" vertical="top"/>
      <protection locked="0"/>
    </xf>
    <xf numFmtId="3" fontId="93" fillId="35" borderId="10" xfId="0" applyNumberFormat="1" applyFont="1" applyFill="1" applyBorder="1" applyAlignment="1">
      <alignment horizontal="right" vertical="top"/>
    </xf>
    <xf numFmtId="0" fontId="104" fillId="35" borderId="0" xfId="0" applyFont="1" applyFill="1" applyAlignment="1">
      <alignment horizontal="center"/>
    </xf>
    <xf numFmtId="0" fontId="93" fillId="35" borderId="18" xfId="0" applyFont="1" applyFill="1" applyBorder="1" applyAlignment="1">
      <alignment vertical="top"/>
    </xf>
    <xf numFmtId="3" fontId="93" fillId="35" borderId="13" xfId="0" applyNumberFormat="1" applyFont="1" applyFill="1" applyBorder="1" applyAlignment="1">
      <alignment horizontal="right" vertical="top"/>
    </xf>
    <xf numFmtId="0" fontId="3" fillId="35" borderId="14" xfId="0" applyFont="1" applyFill="1" applyBorder="1" applyAlignment="1">
      <alignment vertical="top" wrapText="1"/>
    </xf>
    <xf numFmtId="0" fontId="92" fillId="35" borderId="15" xfId="0" applyFont="1" applyFill="1" applyBorder="1" applyAlignment="1">
      <alignment vertical="top"/>
    </xf>
    <xf numFmtId="0" fontId="3" fillId="35" borderId="15" xfId="0" applyFont="1" applyFill="1" applyBorder="1" applyAlignment="1">
      <alignment vertical="top" wrapText="1"/>
    </xf>
    <xf numFmtId="0" fontId="6" fillId="35" borderId="0" xfId="0" applyFont="1" applyFill="1" applyAlignment="1">
      <alignment wrapText="1"/>
    </xf>
    <xf numFmtId="43" fontId="6" fillId="35" borderId="0" xfId="48" applyNumberFormat="1" applyFont="1" applyFill="1" applyAlignment="1">
      <alignment horizontal="center"/>
    </xf>
    <xf numFmtId="0" fontId="92" fillId="35" borderId="0" xfId="0" applyFont="1" applyFill="1" applyBorder="1" applyAlignment="1">
      <alignment horizontal="centerContinuous"/>
    </xf>
    <xf numFmtId="0" fontId="3" fillId="35" borderId="0" xfId="54" applyFont="1" applyFill="1" applyBorder="1" applyAlignment="1">
      <alignment horizontal="center" vertical="top"/>
      <protection/>
    </xf>
    <xf numFmtId="0" fontId="6" fillId="35" borderId="0" xfId="54" applyFont="1" applyFill="1" applyBorder="1" applyAlignment="1">
      <alignment horizontal="centerContinuous" vertical="center"/>
      <protection/>
    </xf>
    <xf numFmtId="0" fontId="6" fillId="35" borderId="0" xfId="54" applyFont="1" applyFill="1" applyBorder="1" applyAlignment="1">
      <alignment horizontal="center" vertical="top"/>
      <protection/>
    </xf>
    <xf numFmtId="0" fontId="6" fillId="35" borderId="0" xfId="54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>
      <alignment vertical="top"/>
      <protection/>
    </xf>
    <xf numFmtId="3" fontId="3" fillId="35" borderId="0" xfId="54" applyNumberFormat="1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 applyProtection="1">
      <alignment vertical="top"/>
      <protection locked="0"/>
    </xf>
    <xf numFmtId="0" fontId="6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/>
      <protection/>
    </xf>
    <xf numFmtId="3" fontId="3" fillId="35" borderId="0" xfId="54" applyNumberFormat="1" applyFont="1" applyFill="1" applyBorder="1" applyAlignment="1">
      <alignment horizontal="right" vertical="top" wrapText="1"/>
      <protection/>
    </xf>
    <xf numFmtId="0" fontId="92" fillId="35" borderId="11" xfId="0" applyFont="1" applyFill="1" applyBorder="1" applyAlignment="1">
      <alignment horizontal="left" vertical="top" wrapText="1"/>
    </xf>
    <xf numFmtId="0" fontId="92" fillId="35" borderId="0" xfId="0" applyFont="1" applyFill="1" applyBorder="1" applyAlignment="1">
      <alignment horizontal="left" vertical="top" wrapText="1"/>
    </xf>
    <xf numFmtId="0" fontId="92" fillId="35" borderId="12" xfId="0" applyFont="1" applyFill="1" applyBorder="1" applyAlignment="1">
      <alignment horizontal="left" wrapText="1"/>
    </xf>
    <xf numFmtId="0" fontId="92" fillId="35" borderId="0" xfId="0" applyFont="1" applyFill="1" applyAlignment="1">
      <alignment horizontal="left" wrapText="1"/>
    </xf>
    <xf numFmtId="0" fontId="3" fillId="35" borderId="13" xfId="54" applyFont="1" applyFill="1" applyBorder="1" applyAlignment="1">
      <alignment vertical="top"/>
      <protection/>
    </xf>
    <xf numFmtId="3" fontId="6" fillId="35" borderId="13" xfId="54" applyNumberFormat="1" applyFont="1" applyFill="1" applyBorder="1" applyAlignment="1">
      <alignment vertical="top"/>
      <protection/>
    </xf>
    <xf numFmtId="0" fontId="92" fillId="35" borderId="25" xfId="0" applyFont="1" applyFill="1" applyBorder="1" applyAlignment="1">
      <alignment horizontal="center" vertical="center" wrapText="1"/>
    </xf>
    <xf numFmtId="0" fontId="92" fillId="35" borderId="25" xfId="0" applyFont="1" applyFill="1" applyBorder="1" applyAlignment="1">
      <alignment horizontal="justify" vertical="center" wrapText="1"/>
    </xf>
    <xf numFmtId="0" fontId="92" fillId="35" borderId="22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92" fillId="35" borderId="29" xfId="0" applyFont="1" applyFill="1" applyBorder="1" applyAlignment="1">
      <alignment horizontal="center" vertical="center" wrapText="1"/>
    </xf>
    <xf numFmtId="3" fontId="92" fillId="35" borderId="0" xfId="0" applyNumberFormat="1" applyFont="1" applyFill="1" applyAlignment="1">
      <alignment/>
    </xf>
    <xf numFmtId="3" fontId="92" fillId="35" borderId="13" xfId="0" applyNumberFormat="1" applyFont="1" applyFill="1" applyBorder="1" applyAlignment="1">
      <alignment/>
    </xf>
    <xf numFmtId="0" fontId="81" fillId="35" borderId="20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0" fontId="92" fillId="35" borderId="3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center" wrapText="1"/>
    </xf>
    <xf numFmtId="0" fontId="9" fillId="35" borderId="0" xfId="0" applyFont="1" applyFill="1" applyBorder="1" applyAlignment="1" applyProtection="1">
      <alignment/>
      <protection locked="0"/>
    </xf>
    <xf numFmtId="0" fontId="9" fillId="35" borderId="13" xfId="0" applyFont="1" applyFill="1" applyBorder="1" applyAlignment="1" applyProtection="1">
      <alignment/>
      <protection locked="0"/>
    </xf>
    <xf numFmtId="0" fontId="81" fillId="35" borderId="0" xfId="0" applyFont="1" applyFill="1" applyBorder="1" applyAlignment="1" applyProtection="1">
      <alignment/>
      <protection locked="0"/>
    </xf>
    <xf numFmtId="0" fontId="9" fillId="35" borderId="13" xfId="0" applyFont="1" applyFill="1" applyBorder="1" applyAlignment="1" applyProtection="1">
      <alignment vertical="center"/>
      <protection locked="0"/>
    </xf>
    <xf numFmtId="0" fontId="9" fillId="35" borderId="0" xfId="0" applyFont="1" applyFill="1" applyBorder="1" applyAlignment="1" applyProtection="1">
      <alignment vertical="center"/>
      <protection locked="0"/>
    </xf>
    <xf numFmtId="0" fontId="92" fillId="35" borderId="0" xfId="0" applyFont="1" applyFill="1" applyAlignment="1" applyProtection="1">
      <alignment horizontal="center"/>
      <protection locked="0"/>
    </xf>
    <xf numFmtId="0" fontId="8" fillId="35" borderId="13" xfId="0" applyNumberFormat="1" applyFont="1" applyFill="1" applyBorder="1" applyAlignment="1" applyProtection="1">
      <alignment/>
      <protection locked="0"/>
    </xf>
    <xf numFmtId="0" fontId="8" fillId="35" borderId="0" xfId="0" applyNumberFormat="1" applyFont="1" applyFill="1" applyBorder="1" applyAlignment="1" applyProtection="1">
      <alignment/>
      <protection locked="0"/>
    </xf>
    <xf numFmtId="0" fontId="78" fillId="0" borderId="0" xfId="0" applyFont="1" applyBorder="1" applyAlignment="1">
      <alignment/>
    </xf>
    <xf numFmtId="0" fontId="87" fillId="37" borderId="21" xfId="0" applyFont="1" applyFill="1" applyBorder="1" applyAlignment="1">
      <alignment/>
    </xf>
    <xf numFmtId="0" fontId="0" fillId="0" borderId="0" xfId="0" applyBorder="1" applyAlignment="1">
      <alignment/>
    </xf>
    <xf numFmtId="0" fontId="8" fillId="35" borderId="31" xfId="0" applyNumberFormat="1" applyFont="1" applyFill="1" applyBorder="1" applyAlignment="1" applyProtection="1">
      <alignment horizontal="left"/>
      <protection locked="0"/>
    </xf>
    <xf numFmtId="0" fontId="8" fillId="35" borderId="32" xfId="0" applyNumberFormat="1" applyFont="1" applyFill="1" applyBorder="1" applyAlignment="1" applyProtection="1">
      <alignment/>
      <protection locked="0"/>
    </xf>
    <xf numFmtId="0" fontId="0" fillId="0" borderId="33" xfId="0" applyBorder="1" applyAlignment="1">
      <alignment/>
    </xf>
    <xf numFmtId="0" fontId="92" fillId="35" borderId="34" xfId="0" applyFont="1" applyFill="1" applyBorder="1" applyAlignment="1">
      <alignment horizontal="center" vertical="center" wrapText="1"/>
    </xf>
    <xf numFmtId="0" fontId="92" fillId="35" borderId="33" xfId="0" applyFont="1" applyFill="1" applyBorder="1" applyAlignment="1">
      <alignment horizontal="center" vertical="center" wrapText="1"/>
    </xf>
    <xf numFmtId="0" fontId="92" fillId="35" borderId="34" xfId="0" applyFont="1" applyFill="1" applyBorder="1" applyAlignment="1">
      <alignment horizontal="justify" vertical="center" wrapText="1"/>
    </xf>
    <xf numFmtId="0" fontId="92" fillId="35" borderId="33" xfId="0" applyFont="1" applyFill="1" applyBorder="1" applyAlignment="1">
      <alignment horizontal="justify" vertical="center" wrapText="1"/>
    </xf>
    <xf numFmtId="0" fontId="92" fillId="35" borderId="35" xfId="0" applyFont="1" applyFill="1" applyBorder="1" applyAlignment="1">
      <alignment horizontal="justify" vertical="center" wrapText="1"/>
    </xf>
    <xf numFmtId="0" fontId="92" fillId="35" borderId="36" xfId="0" applyFont="1" applyFill="1" applyBorder="1" applyAlignment="1">
      <alignment horizontal="justify" vertical="center" wrapText="1"/>
    </xf>
    <xf numFmtId="0" fontId="92" fillId="35" borderId="37" xfId="0" applyFont="1" applyFill="1" applyBorder="1" applyAlignment="1">
      <alignment horizontal="justify" vertical="center" wrapText="1"/>
    </xf>
    <xf numFmtId="3" fontId="6" fillId="0" borderId="0" xfId="54" applyNumberFormat="1" applyFont="1" applyFill="1" applyBorder="1" applyAlignment="1" applyProtection="1">
      <alignment vertical="top"/>
      <protection locked="0"/>
    </xf>
    <xf numFmtId="0" fontId="92" fillId="0" borderId="0" xfId="0" applyFont="1" applyFill="1" applyBorder="1" applyAlignment="1">
      <alignment/>
    </xf>
    <xf numFmtId="0" fontId="92" fillId="0" borderId="0" xfId="0" applyFont="1" applyFill="1" applyBorder="1" applyAlignment="1">
      <alignment vertical="top"/>
    </xf>
    <xf numFmtId="3" fontId="92" fillId="35" borderId="0" xfId="0" applyNumberFormat="1" applyFont="1" applyFill="1" applyBorder="1" applyAlignment="1">
      <alignment/>
    </xf>
    <xf numFmtId="0" fontId="87" fillId="38" borderId="25" xfId="0" applyFont="1" applyFill="1" applyBorder="1" applyAlignment="1">
      <alignment horizontal="center" vertical="center" wrapText="1"/>
    </xf>
    <xf numFmtId="0" fontId="78" fillId="0" borderId="28" xfId="0" applyFont="1" applyFill="1" applyBorder="1" applyAlignment="1">
      <alignment horizontal="right" vertical="center" wrapText="1"/>
    </xf>
    <xf numFmtId="0" fontId="78" fillId="0" borderId="24" xfId="0" applyFont="1" applyFill="1" applyBorder="1" applyAlignment="1">
      <alignment horizontal="right" vertical="center" wrapText="1"/>
    </xf>
    <xf numFmtId="0" fontId="78" fillId="0" borderId="25" xfId="0" applyFont="1" applyFill="1" applyBorder="1" applyAlignment="1">
      <alignment horizontal="right" vertical="center" wrapText="1"/>
    </xf>
    <xf numFmtId="0" fontId="78" fillId="0" borderId="23" xfId="0" applyFont="1" applyFill="1" applyBorder="1" applyAlignment="1">
      <alignment horizontal="right" vertical="center" wrapText="1"/>
    </xf>
    <xf numFmtId="165" fontId="95" fillId="39" borderId="17" xfId="48" applyNumberFormat="1" applyFont="1" applyFill="1" applyBorder="1" applyAlignment="1">
      <alignment horizontal="center" vertical="center" wrapText="1"/>
    </xf>
    <xf numFmtId="165" fontId="95" fillId="39" borderId="15" xfId="48" applyNumberFormat="1" applyFont="1" applyFill="1" applyBorder="1" applyAlignment="1">
      <alignment horizontal="center" vertical="center" wrapText="1"/>
    </xf>
    <xf numFmtId="165" fontId="95" fillId="39" borderId="16" xfId="48" applyNumberFormat="1" applyFont="1" applyFill="1" applyBorder="1" applyAlignment="1">
      <alignment horizontal="center" vertical="center" wrapText="1"/>
    </xf>
    <xf numFmtId="0" fontId="96" fillId="40" borderId="17" xfId="0" applyFont="1" applyFill="1" applyBorder="1" applyAlignment="1">
      <alignment vertical="center"/>
    </xf>
    <xf numFmtId="0" fontId="95" fillId="40" borderId="15" xfId="54" applyFont="1" applyFill="1" applyBorder="1" applyAlignment="1">
      <alignment horizontal="center" vertical="center"/>
      <protection/>
    </xf>
    <xf numFmtId="165" fontId="95" fillId="40" borderId="15" xfId="48" applyNumberFormat="1" applyFont="1" applyFill="1" applyBorder="1" applyAlignment="1">
      <alignment horizontal="center" vertical="center"/>
    </xf>
    <xf numFmtId="0" fontId="96" fillId="40" borderId="15" xfId="0" applyFont="1" applyFill="1" applyBorder="1" applyAlignment="1">
      <alignment vertical="center"/>
    </xf>
    <xf numFmtId="0" fontId="96" fillId="40" borderId="16" xfId="0" applyFont="1" applyFill="1" applyBorder="1" applyAlignment="1">
      <alignment/>
    </xf>
    <xf numFmtId="0" fontId="92" fillId="40" borderId="0" xfId="0" applyFont="1" applyFill="1" applyBorder="1" applyAlignment="1">
      <alignment/>
    </xf>
    <xf numFmtId="0" fontId="92" fillId="40" borderId="11" xfId="0" applyFont="1" applyFill="1" applyBorder="1" applyAlignment="1">
      <alignment/>
    </xf>
    <xf numFmtId="0" fontId="92" fillId="40" borderId="0" xfId="0" applyFont="1" applyFill="1" applyBorder="1" applyAlignment="1">
      <alignment/>
    </xf>
    <xf numFmtId="0" fontId="3" fillId="40" borderId="0" xfId="54" applyFont="1" applyFill="1" applyBorder="1" applyAlignment="1">
      <alignment vertical="center"/>
      <protection/>
    </xf>
    <xf numFmtId="0" fontId="6" fillId="40" borderId="0" xfId="54" applyFont="1" applyFill="1" applyBorder="1" applyAlignment="1">
      <alignment vertical="top"/>
      <protection/>
    </xf>
    <xf numFmtId="0" fontId="92" fillId="40" borderId="12" xfId="0" applyFont="1" applyFill="1" applyBorder="1" applyAlignment="1">
      <alignment/>
    </xf>
    <xf numFmtId="0" fontId="95" fillId="40" borderId="15" xfId="54" applyFont="1" applyFill="1" applyBorder="1" applyAlignment="1" applyProtection="1">
      <alignment horizontal="center" vertical="center"/>
      <protection/>
    </xf>
    <xf numFmtId="0" fontId="95" fillId="40" borderId="16" xfId="54" applyFont="1" applyFill="1" applyBorder="1" applyAlignment="1" applyProtection="1">
      <alignment horizontal="center" vertical="center"/>
      <protection/>
    </xf>
    <xf numFmtId="0" fontId="92" fillId="35" borderId="30" xfId="0" applyFont="1" applyFill="1" applyBorder="1" applyAlignment="1">
      <alignment horizontal="center" vertical="center" wrapText="1"/>
    </xf>
    <xf numFmtId="0" fontId="3" fillId="35" borderId="21" xfId="54" applyFont="1" applyFill="1" applyBorder="1" applyAlignment="1" applyProtection="1">
      <alignment vertical="center"/>
      <protection locked="0"/>
    </xf>
    <xf numFmtId="0" fontId="3" fillId="35" borderId="22" xfId="54" applyFont="1" applyFill="1" applyBorder="1" applyAlignment="1" applyProtection="1">
      <alignment vertical="center"/>
      <protection locked="0"/>
    </xf>
    <xf numFmtId="0" fontId="78" fillId="0" borderId="12" xfId="0" applyFont="1" applyFill="1" applyBorder="1" applyAlignment="1">
      <alignment horizontal="justify" vertical="top" wrapText="1"/>
    </xf>
    <xf numFmtId="0" fontId="78" fillId="0" borderId="23" xfId="0" applyFont="1" applyFill="1" applyBorder="1" applyAlignment="1">
      <alignment horizontal="right" vertical="top" wrapText="1"/>
    </xf>
    <xf numFmtId="0" fontId="83" fillId="36" borderId="15" xfId="54" applyFont="1" applyFill="1" applyBorder="1" applyAlignment="1">
      <alignment horizontal="center" vertical="center"/>
      <protection/>
    </xf>
    <xf numFmtId="0" fontId="8" fillId="35" borderId="0" xfId="54" applyFont="1" applyFill="1" applyBorder="1" applyAlignment="1">
      <alignment horizontal="center"/>
      <protection/>
    </xf>
    <xf numFmtId="0" fontId="8" fillId="35" borderId="13" xfId="0" applyNumberFormat="1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>
      <alignment horizontal="justify" vertical="top" wrapText="1"/>
    </xf>
    <xf numFmtId="0" fontId="10" fillId="35" borderId="0" xfId="0" applyFont="1" applyFill="1" applyBorder="1" applyAlignment="1">
      <alignment horizontal="left" vertical="top" wrapText="1"/>
    </xf>
    <xf numFmtId="0" fontId="81" fillId="41" borderId="20" xfId="0" applyFont="1" applyFill="1" applyBorder="1" applyAlignment="1" applyProtection="1">
      <alignment horizontal="center"/>
      <protection locked="0"/>
    </xf>
    <xf numFmtId="0" fontId="81" fillId="35" borderId="20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10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/>
    </xf>
    <xf numFmtId="0" fontId="9" fillId="35" borderId="13" xfId="0" applyFont="1" applyFill="1" applyBorder="1" applyAlignment="1" applyProtection="1">
      <alignment horizontal="center"/>
      <protection locked="0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0" fontId="19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justify" vertical="top" wrapText="1"/>
    </xf>
    <xf numFmtId="0" fontId="3" fillId="35" borderId="0" xfId="0" applyFont="1" applyFill="1" applyBorder="1" applyAlignment="1">
      <alignment horizontal="center"/>
    </xf>
    <xf numFmtId="0" fontId="3" fillId="35" borderId="0" xfId="15" applyNumberFormat="1" applyFont="1" applyFill="1" applyBorder="1" applyAlignment="1">
      <alignment horizontal="center" vertical="center"/>
      <protection/>
    </xf>
    <xf numFmtId="0" fontId="3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/>
    </xf>
    <xf numFmtId="0" fontId="105" fillId="35" borderId="0" xfId="0" applyFont="1" applyFill="1" applyBorder="1" applyAlignment="1">
      <alignment horizontal="center" vertical="center" wrapText="1"/>
    </xf>
    <xf numFmtId="0" fontId="96" fillId="36" borderId="19" xfId="54" applyFont="1" applyFill="1" applyBorder="1" applyAlignment="1">
      <alignment horizontal="center" vertical="center"/>
      <protection/>
    </xf>
    <xf numFmtId="0" fontId="96" fillId="36" borderId="11" xfId="54" applyFont="1" applyFill="1" applyBorder="1" applyAlignment="1">
      <alignment horizontal="center" vertical="center"/>
      <protection/>
    </xf>
    <xf numFmtId="0" fontId="95" fillId="36" borderId="20" xfId="54" applyFont="1" applyFill="1" applyBorder="1" applyAlignment="1">
      <alignment horizontal="center" vertical="center"/>
      <protection/>
    </xf>
    <xf numFmtId="0" fontId="95" fillId="36" borderId="0" xfId="54" applyFont="1" applyFill="1" applyBorder="1" applyAlignment="1">
      <alignment horizontal="center" vertical="center"/>
      <protection/>
    </xf>
    <xf numFmtId="0" fontId="106" fillId="36" borderId="20" xfId="54" applyFont="1" applyFill="1" applyBorder="1" applyAlignment="1">
      <alignment horizontal="right" vertical="top"/>
      <protection/>
    </xf>
    <xf numFmtId="0" fontId="106" fillId="36" borderId="0" xfId="54" applyFont="1" applyFill="1" applyBorder="1" applyAlignment="1">
      <alignment horizontal="right" vertical="top"/>
      <protection/>
    </xf>
    <xf numFmtId="0" fontId="3" fillId="35" borderId="0" xfId="54" applyFont="1" applyFill="1" applyBorder="1" applyAlignment="1">
      <alignment horizontal="center"/>
      <protection/>
    </xf>
    <xf numFmtId="0" fontId="95" fillId="36" borderId="15" xfId="54" applyFont="1" applyFill="1" applyBorder="1" applyAlignment="1">
      <alignment horizontal="center" vertical="center"/>
      <protection/>
    </xf>
    <xf numFmtId="0" fontId="6" fillId="35" borderId="13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center" vertical="center" wrapText="1"/>
    </xf>
    <xf numFmtId="0" fontId="78" fillId="34" borderId="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right" vertical="distributed" wrapText="1"/>
    </xf>
    <xf numFmtId="0" fontId="3" fillId="33" borderId="38" xfId="54" applyFont="1" applyFill="1" applyBorder="1" applyAlignment="1">
      <alignment horizontal="center" vertical="center"/>
      <protection/>
    </xf>
    <xf numFmtId="0" fontId="3" fillId="33" borderId="39" xfId="54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7" fillId="34" borderId="40" xfId="0" applyFont="1" applyFill="1" applyBorder="1" applyAlignment="1">
      <alignment horizontal="center" vertical="center" wrapText="1"/>
    </xf>
    <xf numFmtId="0" fontId="81" fillId="0" borderId="20" xfId="0" applyFont="1" applyFill="1" applyBorder="1" applyAlignment="1" applyProtection="1">
      <alignment horizontal="center"/>
      <protection locked="0"/>
    </xf>
    <xf numFmtId="0" fontId="92" fillId="35" borderId="0" xfId="0" applyFont="1" applyFill="1" applyBorder="1" applyAlignment="1">
      <alignment horizontal="left" vertical="top"/>
    </xf>
    <xf numFmtId="0" fontId="92" fillId="0" borderId="0" xfId="0" applyFont="1" applyFill="1" applyBorder="1" applyAlignment="1">
      <alignment horizontal="right"/>
    </xf>
    <xf numFmtId="0" fontId="92" fillId="0" borderId="0" xfId="0" applyFont="1" applyFill="1" applyBorder="1" applyAlignment="1">
      <alignment horizontal="left"/>
    </xf>
    <xf numFmtId="0" fontId="95" fillId="36" borderId="20" xfId="54" applyFont="1" applyFill="1" applyBorder="1" applyAlignment="1">
      <alignment horizontal="center" vertical="center" wrapText="1"/>
      <protection/>
    </xf>
    <xf numFmtId="0" fontId="95" fillId="36" borderId="13" xfId="54" applyFont="1" applyFill="1" applyBorder="1" applyAlignment="1">
      <alignment horizontal="center" vertical="center" wrapText="1"/>
      <protection/>
    </xf>
    <xf numFmtId="0" fontId="3" fillId="35" borderId="11" xfId="15" applyNumberFormat="1" applyFont="1" applyFill="1" applyBorder="1" applyAlignment="1">
      <alignment horizontal="center" vertical="center"/>
      <protection/>
    </xf>
    <xf numFmtId="0" fontId="3" fillId="35" borderId="12" xfId="15" applyNumberFormat="1" applyFont="1" applyFill="1" applyBorder="1" applyAlignment="1">
      <alignment horizontal="center" vertical="center"/>
      <protection/>
    </xf>
    <xf numFmtId="0" fontId="3" fillId="35" borderId="11" xfId="15" applyNumberFormat="1" applyFont="1" applyFill="1" applyBorder="1" applyAlignment="1">
      <alignment horizontal="center" vertical="top"/>
      <protection/>
    </xf>
    <xf numFmtId="0" fontId="3" fillId="35" borderId="0" xfId="15" applyNumberFormat="1" applyFont="1" applyFill="1" applyBorder="1" applyAlignment="1">
      <alignment horizontal="center" vertical="top"/>
      <protection/>
    </xf>
    <xf numFmtId="0" fontId="3" fillId="35" borderId="12" xfId="15" applyNumberFormat="1" applyFont="1" applyFill="1" applyBorder="1" applyAlignment="1">
      <alignment horizontal="center" vertical="top"/>
      <protection/>
    </xf>
    <xf numFmtId="0" fontId="93" fillId="35" borderId="0" xfId="0" applyFont="1" applyFill="1" applyBorder="1" applyAlignment="1">
      <alignment horizontal="left" vertical="top"/>
    </xf>
    <xf numFmtId="0" fontId="92" fillId="35" borderId="18" xfId="0" applyFont="1" applyFill="1" applyBorder="1" applyAlignment="1">
      <alignment horizontal="center" vertical="top"/>
    </xf>
    <xf numFmtId="0" fontId="92" fillId="35" borderId="13" xfId="0" applyFont="1" applyFill="1" applyBorder="1" applyAlignment="1">
      <alignment horizontal="center" vertical="top"/>
    </xf>
    <xf numFmtId="0" fontId="92" fillId="35" borderId="14" xfId="0" applyFont="1" applyFill="1" applyBorder="1" applyAlignment="1">
      <alignment horizontal="center" vertical="top"/>
    </xf>
    <xf numFmtId="0" fontId="3" fillId="35" borderId="0" xfId="15" applyNumberFormat="1" applyFont="1" applyFill="1" applyBorder="1" applyAlignment="1" applyProtection="1">
      <alignment horizontal="center" vertical="top"/>
      <protection/>
    </xf>
    <xf numFmtId="0" fontId="3" fillId="35" borderId="12" xfId="15" applyNumberFormat="1" applyFont="1" applyFill="1" applyBorder="1" applyAlignment="1" applyProtection="1">
      <alignment horizontal="center" vertical="top"/>
      <protection/>
    </xf>
    <xf numFmtId="0" fontId="3" fillId="35" borderId="0" xfId="54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right"/>
      <protection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95" fillId="36" borderId="15" xfId="54" applyFont="1" applyFill="1" applyBorder="1" applyAlignment="1" applyProtection="1">
      <alignment horizontal="center" vertical="center"/>
      <protection/>
    </xf>
    <xf numFmtId="0" fontId="3" fillId="35" borderId="12" xfId="15" applyNumberFormat="1" applyFont="1" applyFill="1" applyBorder="1" applyAlignment="1" applyProtection="1">
      <alignment horizontal="center" vertical="center"/>
      <protection/>
    </xf>
    <xf numFmtId="0" fontId="19" fillId="35" borderId="0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center" vertical="top"/>
      <protection/>
    </xf>
    <xf numFmtId="0" fontId="6" fillId="35" borderId="0" xfId="0" applyFont="1" applyFill="1" applyBorder="1" applyAlignment="1" applyProtection="1">
      <alignment horizontal="left" vertical="top"/>
      <protection/>
    </xf>
    <xf numFmtId="0" fontId="19" fillId="35" borderId="13" xfId="0" applyFont="1" applyFill="1" applyBorder="1" applyAlignment="1" applyProtection="1">
      <alignment horizontal="left" vertical="top"/>
      <protection/>
    </xf>
    <xf numFmtId="0" fontId="92" fillId="35" borderId="0" xfId="0" applyFont="1" applyFill="1" applyAlignment="1" applyProtection="1">
      <alignment horizontal="right"/>
      <protection locked="0"/>
    </xf>
    <xf numFmtId="0" fontId="92" fillId="35" borderId="0" xfId="0" applyFont="1" applyFill="1" applyAlignment="1" applyProtection="1">
      <alignment horizontal="left"/>
      <protection locked="0"/>
    </xf>
    <xf numFmtId="0" fontId="6" fillId="35" borderId="0" xfId="0" applyNumberFormat="1" applyFont="1" applyFill="1" applyBorder="1" applyAlignment="1" applyProtection="1">
      <alignment horizontal="left"/>
      <protection locked="0"/>
    </xf>
    <xf numFmtId="0" fontId="95" fillId="39" borderId="15" xfId="54" applyFont="1" applyFill="1" applyBorder="1" applyAlignment="1">
      <alignment horizontal="center" vertical="center"/>
      <protection/>
    </xf>
    <xf numFmtId="0" fontId="93" fillId="35" borderId="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left" vertical="top"/>
    </xf>
    <xf numFmtId="0" fontId="3" fillId="35" borderId="13" xfId="0" applyFont="1" applyFill="1" applyBorder="1" applyAlignment="1">
      <alignment horizontal="left" vertical="top"/>
    </xf>
    <xf numFmtId="0" fontId="95" fillId="40" borderId="15" xfId="0" applyFont="1" applyFill="1" applyBorder="1" applyAlignment="1">
      <alignment horizontal="center" vertical="center"/>
    </xf>
    <xf numFmtId="0" fontId="8" fillId="35" borderId="13" xfId="0" applyNumberFormat="1" applyFont="1" applyFill="1" applyBorder="1" applyAlignment="1" applyProtection="1">
      <alignment horizontal="left"/>
      <protection locked="0"/>
    </xf>
    <xf numFmtId="0" fontId="6" fillId="35" borderId="0" xfId="54" applyFont="1" applyFill="1" applyBorder="1" applyAlignment="1">
      <alignment horizontal="left" vertical="top"/>
      <protection/>
    </xf>
    <xf numFmtId="0" fontId="6" fillId="35" borderId="0" xfId="54" applyFont="1" applyFill="1" applyBorder="1" applyAlignment="1">
      <alignment horizontal="left" vertical="top" wrapText="1"/>
      <protection/>
    </xf>
    <xf numFmtId="0" fontId="9" fillId="35" borderId="0" xfId="0" applyFont="1" applyFill="1" applyBorder="1" applyAlignment="1" applyProtection="1">
      <alignment horizontal="center" vertical="center"/>
      <protection locked="0"/>
    </xf>
    <xf numFmtId="0" fontId="81" fillId="35" borderId="0" xfId="0" applyFont="1" applyFill="1" applyBorder="1" applyAlignment="1" applyProtection="1">
      <alignment horizontal="center"/>
      <protection locked="0"/>
    </xf>
    <xf numFmtId="0" fontId="3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 wrapText="1"/>
      <protection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86" fillId="35" borderId="0" xfId="0" applyFont="1" applyFill="1" applyBorder="1" applyAlignment="1">
      <alignment horizontal="left" vertical="center" wrapText="1"/>
    </xf>
    <xf numFmtId="0" fontId="86" fillId="35" borderId="12" xfId="0" applyFont="1" applyFill="1" applyBorder="1" applyAlignment="1">
      <alignment horizontal="left" vertical="center" wrapText="1"/>
    </xf>
    <xf numFmtId="0" fontId="9" fillId="35" borderId="0" xfId="0" applyFont="1" applyFill="1" applyBorder="1" applyAlignment="1" applyProtection="1">
      <alignment horizontal="center"/>
      <protection locked="0"/>
    </xf>
    <xf numFmtId="37" fontId="87" fillId="37" borderId="25" xfId="55" applyNumberFormat="1" applyFont="1" applyFill="1" applyBorder="1" applyAlignment="1">
      <alignment horizontal="center" vertical="center"/>
      <protection/>
    </xf>
    <xf numFmtId="37" fontId="87" fillId="37" borderId="25" xfId="55" applyNumberFormat="1" applyFont="1" applyFill="1" applyBorder="1" applyAlignment="1">
      <alignment horizontal="center" vertical="center" wrapText="1"/>
      <protection/>
    </xf>
    <xf numFmtId="0" fontId="2" fillId="35" borderId="0" xfId="0" applyFont="1" applyFill="1" applyAlignment="1">
      <alignment horizontal="left" vertical="top" wrapText="1"/>
    </xf>
    <xf numFmtId="167" fontId="13" fillId="35" borderId="22" xfId="55" applyNumberFormat="1" applyFont="1" applyFill="1" applyBorder="1" applyAlignment="1">
      <alignment horizontal="center"/>
      <protection/>
    </xf>
    <xf numFmtId="167" fontId="13" fillId="35" borderId="24" xfId="55" applyNumberFormat="1" applyFont="1" applyFill="1" applyBorder="1" applyAlignment="1">
      <alignment horizontal="center"/>
      <protection/>
    </xf>
    <xf numFmtId="0" fontId="86" fillId="35" borderId="11" xfId="0" applyFont="1" applyFill="1" applyBorder="1" applyAlignment="1">
      <alignment horizontal="left" vertical="center" wrapText="1"/>
    </xf>
    <xf numFmtId="0" fontId="86" fillId="35" borderId="22" xfId="0" applyFont="1" applyFill="1" applyBorder="1" applyAlignment="1">
      <alignment horizontal="right" vertical="center" wrapText="1"/>
    </xf>
    <xf numFmtId="0" fontId="86" fillId="35" borderId="24" xfId="0" applyFont="1" applyFill="1" applyBorder="1" applyAlignment="1">
      <alignment horizontal="right" vertical="center" wrapText="1"/>
    </xf>
    <xf numFmtId="0" fontId="87" fillId="37" borderId="19" xfId="0" applyFont="1" applyFill="1" applyBorder="1" applyAlignment="1">
      <alignment horizontal="center"/>
    </xf>
    <xf numFmtId="0" fontId="87" fillId="37" borderId="20" xfId="0" applyFont="1" applyFill="1" applyBorder="1" applyAlignment="1">
      <alignment horizontal="center"/>
    </xf>
    <xf numFmtId="0" fontId="87" fillId="37" borderId="21" xfId="0" applyFont="1" applyFill="1" applyBorder="1" applyAlignment="1">
      <alignment horizontal="center"/>
    </xf>
    <xf numFmtId="0" fontId="87" fillId="37" borderId="11" xfId="0" applyFont="1" applyFill="1" applyBorder="1" applyAlignment="1">
      <alignment horizontal="center"/>
    </xf>
    <xf numFmtId="0" fontId="87" fillId="37" borderId="0" xfId="0" applyFont="1" applyFill="1" applyBorder="1" applyAlignment="1">
      <alignment horizontal="center"/>
    </xf>
    <xf numFmtId="0" fontId="87" fillId="37" borderId="12" xfId="0" applyFont="1" applyFill="1" applyBorder="1" applyAlignment="1">
      <alignment horizontal="center"/>
    </xf>
    <xf numFmtId="0" fontId="87" fillId="37" borderId="18" xfId="0" applyFont="1" applyFill="1" applyBorder="1" applyAlignment="1">
      <alignment horizontal="center"/>
    </xf>
    <xf numFmtId="0" fontId="87" fillId="37" borderId="13" xfId="0" applyFont="1" applyFill="1" applyBorder="1" applyAlignment="1">
      <alignment horizontal="center"/>
    </xf>
    <xf numFmtId="0" fontId="87" fillId="37" borderId="14" xfId="0" applyFont="1" applyFill="1" applyBorder="1" applyAlignment="1">
      <alignment horizontal="center"/>
    </xf>
    <xf numFmtId="0" fontId="87" fillId="37" borderId="25" xfId="0" applyFont="1" applyFill="1" applyBorder="1" applyAlignment="1">
      <alignment horizontal="center" vertical="center"/>
    </xf>
    <xf numFmtId="0" fontId="87" fillId="37" borderId="25" xfId="0" applyFont="1" applyFill="1" applyBorder="1" applyAlignment="1">
      <alignment horizontal="center" vertical="center" wrapText="1"/>
    </xf>
    <xf numFmtId="0" fontId="87" fillId="37" borderId="19" xfId="0" applyFont="1" applyFill="1" applyBorder="1" applyAlignment="1">
      <alignment horizontal="center" vertical="center"/>
    </xf>
    <xf numFmtId="0" fontId="87" fillId="37" borderId="21" xfId="0" applyFont="1" applyFill="1" applyBorder="1" applyAlignment="1">
      <alignment horizontal="center" vertical="center"/>
    </xf>
    <xf numFmtId="0" fontId="87" fillId="37" borderId="11" xfId="0" applyFont="1" applyFill="1" applyBorder="1" applyAlignment="1">
      <alignment horizontal="center" vertical="center"/>
    </xf>
    <xf numFmtId="0" fontId="87" fillId="37" borderId="12" xfId="0" applyFont="1" applyFill="1" applyBorder="1" applyAlignment="1">
      <alignment horizontal="center" vertical="center"/>
    </xf>
    <xf numFmtId="0" fontId="87" fillId="37" borderId="18" xfId="0" applyFont="1" applyFill="1" applyBorder="1" applyAlignment="1">
      <alignment horizontal="center" vertical="center"/>
    </xf>
    <xf numFmtId="0" fontId="87" fillId="37" borderId="14" xfId="0" applyFont="1" applyFill="1" applyBorder="1" applyAlignment="1">
      <alignment horizontal="center" vertical="center"/>
    </xf>
    <xf numFmtId="0" fontId="88" fillId="35" borderId="11" xfId="0" applyFont="1" applyFill="1" applyBorder="1" applyAlignment="1">
      <alignment horizontal="left" vertical="center" wrapText="1"/>
    </xf>
    <xf numFmtId="0" fontId="88" fillId="35" borderId="0" xfId="0" applyFont="1" applyFill="1" applyBorder="1" applyAlignment="1">
      <alignment horizontal="left" vertical="center" wrapText="1"/>
    </xf>
    <xf numFmtId="0" fontId="79" fillId="35" borderId="11" xfId="0" applyFont="1" applyFill="1" applyBorder="1" applyAlignment="1">
      <alignment horizontal="left" vertical="top" wrapText="1"/>
    </xf>
    <xf numFmtId="0" fontId="79" fillId="35" borderId="12" xfId="0" applyFont="1" applyFill="1" applyBorder="1" applyAlignment="1">
      <alignment horizontal="left" vertical="top" wrapText="1"/>
    </xf>
    <xf numFmtId="0" fontId="78" fillId="35" borderId="25" xfId="0" applyFont="1" applyFill="1" applyBorder="1" applyAlignment="1">
      <alignment horizontal="center"/>
    </xf>
    <xf numFmtId="0" fontId="78" fillId="35" borderId="25" xfId="0" applyFont="1" applyFill="1" applyBorder="1" applyAlignment="1">
      <alignment horizontal="right"/>
    </xf>
    <xf numFmtId="0" fontId="78" fillId="35" borderId="17" xfId="0" applyFont="1" applyFill="1" applyBorder="1" applyAlignment="1">
      <alignment horizontal="center"/>
    </xf>
    <xf numFmtId="0" fontId="78" fillId="35" borderId="16" xfId="0" applyFont="1" applyFill="1" applyBorder="1" applyAlignment="1">
      <alignment horizontal="center"/>
    </xf>
    <xf numFmtId="0" fontId="78" fillId="35" borderId="17" xfId="0" applyFont="1" applyFill="1" applyBorder="1" applyAlignment="1">
      <alignment horizontal="right"/>
    </xf>
    <xf numFmtId="0" fontId="78" fillId="35" borderId="16" xfId="0" applyFont="1" applyFill="1" applyBorder="1" applyAlignment="1">
      <alignment horizontal="right"/>
    </xf>
    <xf numFmtId="0" fontId="87" fillId="37" borderId="25" xfId="54" applyFont="1" applyFill="1" applyBorder="1" applyAlignment="1">
      <alignment horizontal="center"/>
      <protection/>
    </xf>
    <xf numFmtId="0" fontId="87" fillId="37" borderId="17" xfId="0" applyFont="1" applyFill="1" applyBorder="1" applyAlignment="1">
      <alignment horizontal="center"/>
    </xf>
    <xf numFmtId="0" fontId="87" fillId="37" borderId="15" xfId="0" applyFont="1" applyFill="1" applyBorder="1" applyAlignment="1">
      <alignment horizontal="center"/>
    </xf>
    <xf numFmtId="0" fontId="87" fillId="37" borderId="16" xfId="0" applyFont="1" applyFill="1" applyBorder="1" applyAlignment="1">
      <alignment horizontal="center"/>
    </xf>
    <xf numFmtId="0" fontId="79" fillId="35" borderId="15" xfId="0" applyFont="1" applyFill="1" applyBorder="1" applyAlignment="1">
      <alignment horizontal="left" vertical="center" wrapText="1" indent="3"/>
    </xf>
    <xf numFmtId="0" fontId="79" fillId="35" borderId="16" xfId="0" applyFont="1" applyFill="1" applyBorder="1" applyAlignment="1">
      <alignment horizontal="left" vertical="center" wrapText="1" indent="3"/>
    </xf>
    <xf numFmtId="0" fontId="78" fillId="35" borderId="0" xfId="0" applyFont="1" applyFill="1" applyBorder="1" applyAlignment="1">
      <alignment horizontal="justify" vertical="center" wrapText="1"/>
    </xf>
    <xf numFmtId="0" fontId="78" fillId="35" borderId="12" xfId="0" applyFont="1" applyFill="1" applyBorder="1" applyAlignment="1">
      <alignment horizontal="justify" vertical="center" wrapText="1"/>
    </xf>
    <xf numFmtId="0" fontId="78" fillId="35" borderId="11" xfId="0" applyFont="1" applyFill="1" applyBorder="1" applyAlignment="1">
      <alignment horizontal="left" vertical="center" wrapText="1"/>
    </xf>
    <xf numFmtId="0" fontId="78" fillId="35" borderId="0" xfId="0" applyFont="1" applyFill="1" applyBorder="1" applyAlignment="1">
      <alignment horizontal="left" vertical="center" wrapText="1"/>
    </xf>
    <xf numFmtId="0" fontId="78" fillId="35" borderId="12" xfId="0" applyFont="1" applyFill="1" applyBorder="1" applyAlignment="1">
      <alignment horizontal="left" vertical="center" wrapText="1"/>
    </xf>
    <xf numFmtId="0" fontId="87" fillId="37" borderId="20" xfId="0" applyFont="1" applyFill="1" applyBorder="1" applyAlignment="1">
      <alignment horizontal="center" vertical="center"/>
    </xf>
    <xf numFmtId="0" fontId="87" fillId="37" borderId="0" xfId="0" applyFont="1" applyFill="1" applyBorder="1" applyAlignment="1">
      <alignment horizontal="center" vertical="center"/>
    </xf>
    <xf numFmtId="0" fontId="87" fillId="37" borderId="13" xfId="0" applyFont="1" applyFill="1" applyBorder="1" applyAlignment="1">
      <alignment horizontal="center" vertical="center"/>
    </xf>
    <xf numFmtId="0" fontId="8" fillId="35" borderId="0" xfId="0" applyNumberFormat="1" applyFont="1" applyFill="1" applyBorder="1" applyAlignment="1" applyProtection="1">
      <alignment horizontal="center"/>
      <protection locked="0"/>
    </xf>
    <xf numFmtId="0" fontId="87" fillId="38" borderId="25" xfId="0" applyFont="1" applyFill="1" applyBorder="1" applyAlignment="1">
      <alignment horizontal="center" vertical="center"/>
    </xf>
    <xf numFmtId="0" fontId="79" fillId="35" borderId="17" xfId="0" applyFont="1" applyFill="1" applyBorder="1" applyAlignment="1">
      <alignment horizontal="left" vertical="center" wrapText="1"/>
    </xf>
    <xf numFmtId="0" fontId="79" fillId="35" borderId="16" xfId="0" applyFont="1" applyFill="1" applyBorder="1" applyAlignment="1">
      <alignment horizontal="left" vertical="center" wrapText="1"/>
    </xf>
    <xf numFmtId="0" fontId="78" fillId="35" borderId="0" xfId="0" applyFont="1" applyFill="1" applyAlignment="1">
      <alignment horizontal="left" wrapText="1"/>
    </xf>
    <xf numFmtId="0" fontId="78" fillId="35" borderId="0" xfId="0" applyFont="1" applyFill="1" applyAlignment="1">
      <alignment horizontal="left"/>
    </xf>
    <xf numFmtId="0" fontId="78" fillId="35" borderId="41" xfId="0" applyFont="1" applyFill="1" applyBorder="1" applyAlignment="1">
      <alignment horizontal="left" vertical="top" wrapText="1" indent="1"/>
    </xf>
    <xf numFmtId="0" fontId="78" fillId="35" borderId="42" xfId="0" applyFont="1" applyFill="1" applyBorder="1" applyAlignment="1">
      <alignment horizontal="left" vertical="top" wrapText="1" indent="1"/>
    </xf>
    <xf numFmtId="0" fontId="78" fillId="35" borderId="17" xfId="0" applyFont="1" applyFill="1" applyBorder="1" applyAlignment="1">
      <alignment horizontal="left" vertical="center" wrapText="1"/>
    </xf>
    <xf numFmtId="0" fontId="78" fillId="35" borderId="16" xfId="0" applyFont="1" applyFill="1" applyBorder="1" applyAlignment="1">
      <alignment horizontal="left" vertical="center" wrapText="1"/>
    </xf>
    <xf numFmtId="0" fontId="87" fillId="38" borderId="11" xfId="0" applyFont="1" applyFill="1" applyBorder="1" applyAlignment="1">
      <alignment horizontal="center"/>
    </xf>
    <xf numFmtId="0" fontId="87" fillId="38" borderId="0" xfId="0" applyFont="1" applyFill="1" applyBorder="1" applyAlignment="1">
      <alignment horizontal="center"/>
    </xf>
    <xf numFmtId="0" fontId="87" fillId="38" borderId="18" xfId="0" applyFont="1" applyFill="1" applyBorder="1" applyAlignment="1">
      <alignment horizontal="center"/>
    </xf>
    <xf numFmtId="0" fontId="87" fillId="38" borderId="13" xfId="0" applyFont="1" applyFill="1" applyBorder="1" applyAlignment="1">
      <alignment horizontal="center"/>
    </xf>
    <xf numFmtId="0" fontId="78" fillId="35" borderId="18" xfId="0" applyFont="1" applyFill="1" applyBorder="1" applyAlignment="1">
      <alignment horizontal="left" vertical="center" wrapText="1"/>
    </xf>
    <xf numFmtId="0" fontId="78" fillId="35" borderId="14" xfId="0" applyFont="1" applyFill="1" applyBorder="1" applyAlignment="1">
      <alignment horizontal="left" vertical="center" wrapText="1"/>
    </xf>
    <xf numFmtId="0" fontId="6" fillId="35" borderId="0" xfId="0" applyFont="1" applyFill="1" applyBorder="1" applyAlignment="1" applyProtection="1">
      <alignment vertical="center" wrapText="1"/>
      <protection locked="0"/>
    </xf>
    <xf numFmtId="0" fontId="92" fillId="35" borderId="0" xfId="0" applyFont="1" applyFill="1" applyBorder="1" applyAlignment="1" applyProtection="1">
      <alignment wrapText="1"/>
      <protection locked="0"/>
    </xf>
    <xf numFmtId="0" fontId="3" fillId="35" borderId="0" xfId="0" applyFont="1" applyFill="1" applyBorder="1" applyAlignment="1" applyProtection="1">
      <alignment horizontal="center" vertical="center"/>
      <protection/>
    </xf>
    <xf numFmtId="0" fontId="95" fillId="40" borderId="17" xfId="54" applyFont="1" applyFill="1" applyBorder="1" applyAlignment="1" applyProtection="1">
      <alignment horizontal="center" vertical="center"/>
      <protection/>
    </xf>
    <xf numFmtId="0" fontId="95" fillId="40" borderId="15" xfId="54" applyFont="1" applyFill="1" applyBorder="1" applyAlignment="1" applyProtection="1">
      <alignment horizontal="center" vertical="center"/>
      <protection/>
    </xf>
    <xf numFmtId="0" fontId="93" fillId="35" borderId="0" xfId="0" applyFont="1" applyFill="1" applyBorder="1" applyAlignment="1" applyProtection="1">
      <alignment horizontal="center" vertical="center"/>
      <protection/>
    </xf>
    <xf numFmtId="0" fontId="95" fillId="40" borderId="43" xfId="0" applyFont="1" applyFill="1" applyBorder="1" applyAlignment="1">
      <alignment horizontal="center" vertical="center"/>
    </xf>
    <xf numFmtId="0" fontId="95" fillId="40" borderId="44" xfId="0" applyFont="1" applyFill="1" applyBorder="1" applyAlignment="1">
      <alignment horizontal="center" vertical="center"/>
    </xf>
    <xf numFmtId="0" fontId="95" fillId="40" borderId="45" xfId="0" applyFont="1" applyFill="1" applyBorder="1" applyAlignment="1">
      <alignment horizontal="center" vertical="center"/>
    </xf>
    <xf numFmtId="0" fontId="95" fillId="40" borderId="46" xfId="0" applyFont="1" applyFill="1" applyBorder="1" applyAlignment="1">
      <alignment horizontal="center" vertical="center"/>
    </xf>
    <xf numFmtId="0" fontId="95" fillId="40" borderId="47" xfId="0" applyFont="1" applyFill="1" applyBorder="1" applyAlignment="1">
      <alignment horizontal="center" vertical="center"/>
    </xf>
    <xf numFmtId="0" fontId="95" fillId="40" borderId="48" xfId="0" applyFont="1" applyFill="1" applyBorder="1" applyAlignment="1">
      <alignment horizontal="center" vertical="center"/>
    </xf>
    <xf numFmtId="0" fontId="92" fillId="35" borderId="30" xfId="0" applyFont="1" applyFill="1" applyBorder="1" applyAlignment="1">
      <alignment horizontal="center" vertical="center" wrapText="1"/>
    </xf>
    <xf numFmtId="0" fontId="92" fillId="35" borderId="35" xfId="0" applyFont="1" applyFill="1" applyBorder="1" applyAlignment="1">
      <alignment horizontal="center" vertical="center" wrapText="1"/>
    </xf>
    <xf numFmtId="0" fontId="92" fillId="35" borderId="24" xfId="0" applyFont="1" applyFill="1" applyBorder="1" applyAlignment="1">
      <alignment horizontal="center" vertical="center" wrapText="1"/>
    </xf>
    <xf numFmtId="0" fontId="92" fillId="35" borderId="49" xfId="0" applyFont="1" applyFill="1" applyBorder="1" applyAlignment="1">
      <alignment horizontal="center" vertical="center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view="pageBreakPreview" zoomScale="95" zoomScaleNormal="91" zoomScaleSheetLayoutView="95" zoomScalePageLayoutView="0" workbookViewId="0" topLeftCell="A7">
      <selection activeCell="B27" sqref="B27:C27"/>
    </sheetView>
  </sheetViews>
  <sheetFormatPr defaultColWidth="11.421875" defaultRowHeight="15"/>
  <cols>
    <col min="1" max="1" width="4.28125" style="17" customWidth="1"/>
    <col min="2" max="2" width="24.28125" style="17" customWidth="1"/>
    <col min="3" max="3" width="23.7109375" style="17" customWidth="1"/>
    <col min="4" max="5" width="20.57421875" style="17" customWidth="1"/>
    <col min="6" max="6" width="7.7109375" style="17" customWidth="1"/>
    <col min="7" max="7" width="27.140625" style="63" customWidth="1"/>
    <col min="8" max="8" width="33.8515625" style="63" customWidth="1"/>
    <col min="9" max="10" width="20.57421875" style="17" customWidth="1"/>
    <col min="11" max="11" width="4.28125" style="17" customWidth="1"/>
    <col min="12" max="16384" width="11.421875" style="17" customWidth="1"/>
  </cols>
  <sheetData>
    <row r="1" spans="2:11" s="16" customFormat="1" ht="12.75">
      <c r="B1" s="21"/>
      <c r="C1" s="494" t="s">
        <v>458</v>
      </c>
      <c r="D1" s="494"/>
      <c r="E1" s="494"/>
      <c r="F1" s="494"/>
      <c r="G1" s="494"/>
      <c r="H1" s="494"/>
      <c r="I1" s="494"/>
      <c r="J1" s="21"/>
      <c r="K1" s="21"/>
    </row>
    <row r="2" spans="2:11" ht="12.75">
      <c r="B2" s="19"/>
      <c r="C2" s="494" t="s">
        <v>80</v>
      </c>
      <c r="D2" s="494"/>
      <c r="E2" s="494"/>
      <c r="F2" s="494"/>
      <c r="G2" s="494"/>
      <c r="H2" s="494"/>
      <c r="I2" s="494"/>
      <c r="J2" s="19"/>
      <c r="K2" s="19"/>
    </row>
    <row r="3" spans="2:11" ht="12.75">
      <c r="B3" s="19"/>
      <c r="C3" s="494" t="s">
        <v>464</v>
      </c>
      <c r="D3" s="494"/>
      <c r="E3" s="494"/>
      <c r="F3" s="494"/>
      <c r="G3" s="494"/>
      <c r="H3" s="494"/>
      <c r="I3" s="494"/>
      <c r="J3" s="19"/>
      <c r="K3" s="19"/>
    </row>
    <row r="4" spans="2:11" ht="12.75">
      <c r="B4" s="19"/>
      <c r="C4" s="494" t="s">
        <v>1</v>
      </c>
      <c r="D4" s="494"/>
      <c r="E4" s="494"/>
      <c r="F4" s="494"/>
      <c r="G4" s="494"/>
      <c r="H4" s="494"/>
      <c r="I4" s="494"/>
      <c r="J4" s="19"/>
      <c r="K4" s="19"/>
    </row>
    <row r="5" spans="1:11" ht="6" customHeight="1">
      <c r="A5" s="57"/>
      <c r="B5" s="57"/>
      <c r="C5" s="23"/>
      <c r="D5" s="23"/>
      <c r="E5" s="23"/>
      <c r="F5" s="23"/>
      <c r="G5" s="23"/>
      <c r="H5" s="23"/>
      <c r="I5" s="16"/>
      <c r="J5" s="16"/>
      <c r="K5" s="16"/>
    </row>
    <row r="6" spans="1:11" ht="16.5" customHeight="1">
      <c r="A6" s="57"/>
      <c r="B6" s="20" t="s">
        <v>4</v>
      </c>
      <c r="C6" s="495" t="s">
        <v>452</v>
      </c>
      <c r="D6" s="495"/>
      <c r="E6" s="495"/>
      <c r="F6" s="495"/>
      <c r="G6" s="495"/>
      <c r="H6" s="495"/>
      <c r="I6" s="495"/>
      <c r="J6" s="495"/>
      <c r="K6" s="16"/>
    </row>
    <row r="7" spans="1:8" s="16" customFormat="1" ht="3" customHeight="1">
      <c r="A7" s="57"/>
      <c r="B7" s="22"/>
      <c r="C7" s="22"/>
      <c r="D7" s="22"/>
      <c r="E7" s="22"/>
      <c r="F7" s="23"/>
      <c r="G7" s="18"/>
      <c r="H7" s="18"/>
    </row>
    <row r="8" spans="1:8" s="16" customFormat="1" ht="3" customHeight="1">
      <c r="A8" s="24"/>
      <c r="B8" s="24"/>
      <c r="C8" s="24"/>
      <c r="D8" s="25"/>
      <c r="E8" s="25"/>
      <c r="F8" s="26"/>
      <c r="G8" s="18"/>
      <c r="H8" s="18"/>
    </row>
    <row r="9" spans="1:11" s="60" customFormat="1" ht="19.5" customHeight="1">
      <c r="A9" s="59"/>
      <c r="B9" s="493" t="s">
        <v>76</v>
      </c>
      <c r="C9" s="493"/>
      <c r="D9" s="55">
        <v>2021</v>
      </c>
      <c r="E9" s="55">
        <v>2020</v>
      </c>
      <c r="F9" s="58"/>
      <c r="G9" s="493" t="s">
        <v>76</v>
      </c>
      <c r="H9" s="493"/>
      <c r="I9" s="55">
        <v>2021</v>
      </c>
      <c r="J9" s="55">
        <v>2020</v>
      </c>
      <c r="K9" s="56"/>
    </row>
    <row r="10" spans="1:11" s="16" customFormat="1" ht="3" customHeight="1">
      <c r="A10" s="27"/>
      <c r="B10" s="28"/>
      <c r="C10" s="28"/>
      <c r="D10" s="29"/>
      <c r="E10" s="29"/>
      <c r="F10" s="18"/>
      <c r="G10" s="18"/>
      <c r="H10" s="18"/>
      <c r="K10" s="30"/>
    </row>
    <row r="11" spans="1:11" s="63" customFormat="1" ht="12.75">
      <c r="A11" s="61"/>
      <c r="B11" s="497" t="s">
        <v>81</v>
      </c>
      <c r="C11" s="497"/>
      <c r="D11" s="49"/>
      <c r="E11" s="49"/>
      <c r="F11" s="31"/>
      <c r="G11" s="497" t="s">
        <v>82</v>
      </c>
      <c r="H11" s="497"/>
      <c r="I11" s="49"/>
      <c r="J11" s="49"/>
      <c r="K11" s="62"/>
    </row>
    <row r="12" spans="1:11" ht="12.75">
      <c r="A12" s="33"/>
      <c r="B12" s="498" t="s">
        <v>83</v>
      </c>
      <c r="C12" s="498"/>
      <c r="D12" s="50">
        <f>SUM(D13:D20)</f>
        <v>1577389</v>
      </c>
      <c r="E12" s="50">
        <f>SUM(E13:E20)</f>
        <v>2240</v>
      </c>
      <c r="F12" s="31"/>
      <c r="G12" s="497" t="s">
        <v>84</v>
      </c>
      <c r="H12" s="497"/>
      <c r="I12" s="50">
        <f>SUM(I13:I15)</f>
        <v>1732348</v>
      </c>
      <c r="J12" s="50">
        <f>SUM(J13:J15)</f>
        <v>508321.81</v>
      </c>
      <c r="K12" s="64"/>
    </row>
    <row r="13" spans="1:11" ht="12">
      <c r="A13" s="32"/>
      <c r="B13" s="496" t="s">
        <v>85</v>
      </c>
      <c r="C13" s="496"/>
      <c r="D13" s="65">
        <v>0</v>
      </c>
      <c r="E13" s="65">
        <v>0</v>
      </c>
      <c r="F13" s="31"/>
      <c r="G13" s="496" t="s">
        <v>86</v>
      </c>
      <c r="H13" s="496"/>
      <c r="I13" s="65">
        <f>390000+132000</f>
        <v>522000</v>
      </c>
      <c r="J13" s="65">
        <f>10620+395000</f>
        <v>405620</v>
      </c>
      <c r="K13" s="64"/>
    </row>
    <row r="14" spans="1:11" ht="12">
      <c r="A14" s="32"/>
      <c r="B14" s="496" t="s">
        <v>87</v>
      </c>
      <c r="C14" s="496"/>
      <c r="D14" s="65">
        <v>0</v>
      </c>
      <c r="E14" s="65">
        <v>0</v>
      </c>
      <c r="F14" s="31"/>
      <c r="G14" s="496" t="s">
        <v>88</v>
      </c>
      <c r="H14" s="496"/>
      <c r="I14" s="65">
        <f>5832+1189007</f>
        <v>1194839</v>
      </c>
      <c r="J14" s="65">
        <f>64393.57+32308.24</f>
        <v>96701.81</v>
      </c>
      <c r="K14" s="64"/>
    </row>
    <row r="15" spans="1:11" ht="12" customHeight="1">
      <c r="A15" s="32"/>
      <c r="B15" s="496" t="s">
        <v>89</v>
      </c>
      <c r="C15" s="496"/>
      <c r="D15" s="65">
        <v>0</v>
      </c>
      <c r="E15" s="65">
        <v>0</v>
      </c>
      <c r="F15" s="31"/>
      <c r="G15" s="496" t="s">
        <v>90</v>
      </c>
      <c r="H15" s="496"/>
      <c r="I15" s="65">
        <f>14139+326+1044</f>
        <v>15509</v>
      </c>
      <c r="J15" s="65">
        <v>6000</v>
      </c>
      <c r="K15" s="64"/>
    </row>
    <row r="16" spans="1:11" ht="12.75">
      <c r="A16" s="32"/>
      <c r="B16" s="496" t="s">
        <v>91</v>
      </c>
      <c r="C16" s="496"/>
      <c r="D16" s="65">
        <v>0</v>
      </c>
      <c r="E16" s="65">
        <v>0</v>
      </c>
      <c r="F16" s="31"/>
      <c r="G16" s="34"/>
      <c r="H16" s="42"/>
      <c r="I16" s="66"/>
      <c r="J16" s="66"/>
      <c r="K16" s="64"/>
    </row>
    <row r="17" spans="1:11" ht="12.75">
      <c r="A17" s="32"/>
      <c r="B17" s="496" t="s">
        <v>92</v>
      </c>
      <c r="C17" s="496"/>
      <c r="D17" s="65">
        <v>0</v>
      </c>
      <c r="E17" s="65">
        <v>0</v>
      </c>
      <c r="F17" s="31"/>
      <c r="G17" s="497" t="s">
        <v>197</v>
      </c>
      <c r="H17" s="497"/>
      <c r="I17" s="50">
        <f>SUM(I18:I26)</f>
        <v>0</v>
      </c>
      <c r="J17" s="50">
        <f>SUM(J18:J26)</f>
        <v>0</v>
      </c>
      <c r="K17" s="64"/>
    </row>
    <row r="18" spans="1:11" ht="12">
      <c r="A18" s="32"/>
      <c r="B18" s="496" t="s">
        <v>93</v>
      </c>
      <c r="C18" s="496"/>
      <c r="D18" s="65">
        <v>0</v>
      </c>
      <c r="E18" s="65">
        <v>0</v>
      </c>
      <c r="F18" s="31"/>
      <c r="G18" s="496" t="s">
        <v>94</v>
      </c>
      <c r="H18" s="496"/>
      <c r="I18" s="65">
        <v>0</v>
      </c>
      <c r="J18" s="65">
        <v>0</v>
      </c>
      <c r="K18" s="64"/>
    </row>
    <row r="19" spans="1:11" ht="12">
      <c r="A19" s="32"/>
      <c r="B19" s="496" t="s">
        <v>95</v>
      </c>
      <c r="C19" s="496"/>
      <c r="D19" s="65">
        <f>6000+1571389</f>
        <v>1577389</v>
      </c>
      <c r="E19" s="65">
        <v>2240</v>
      </c>
      <c r="F19" s="31"/>
      <c r="G19" s="496" t="s">
        <v>96</v>
      </c>
      <c r="H19" s="496"/>
      <c r="I19" s="65">
        <v>0</v>
      </c>
      <c r="J19" s="65">
        <v>0</v>
      </c>
      <c r="K19" s="64"/>
    </row>
    <row r="20" spans="1:11" ht="52.5" customHeight="1">
      <c r="A20" s="32"/>
      <c r="B20" s="499" t="s">
        <v>97</v>
      </c>
      <c r="C20" s="499"/>
      <c r="D20" s="65">
        <v>0</v>
      </c>
      <c r="E20" s="65">
        <v>0</v>
      </c>
      <c r="F20" s="31"/>
      <c r="G20" s="496" t="s">
        <v>98</v>
      </c>
      <c r="H20" s="496"/>
      <c r="I20" s="65">
        <v>0</v>
      </c>
      <c r="J20" s="65">
        <v>0</v>
      </c>
      <c r="K20" s="64"/>
    </row>
    <row r="21" spans="1:11" ht="12.75">
      <c r="A21" s="33"/>
      <c r="B21" s="34"/>
      <c r="C21" s="42"/>
      <c r="D21" s="66"/>
      <c r="E21" s="66"/>
      <c r="F21" s="31"/>
      <c r="G21" s="496" t="s">
        <v>99</v>
      </c>
      <c r="H21" s="496"/>
      <c r="I21" s="65">
        <v>0</v>
      </c>
      <c r="J21" s="65">
        <v>0</v>
      </c>
      <c r="K21" s="64"/>
    </row>
    <row r="22" spans="1:11" ht="29.25" customHeight="1">
      <c r="A22" s="33"/>
      <c r="B22" s="498" t="s">
        <v>100</v>
      </c>
      <c r="C22" s="498"/>
      <c r="D22" s="50">
        <f>SUM(D23:D24)</f>
        <v>145345</v>
      </c>
      <c r="E22" s="50">
        <f>SUM(E23:E24)</f>
        <v>473454</v>
      </c>
      <c r="F22" s="31"/>
      <c r="G22" s="496" t="s">
        <v>101</v>
      </c>
      <c r="H22" s="496"/>
      <c r="I22" s="65">
        <v>0</v>
      </c>
      <c r="J22" s="65">
        <v>0</v>
      </c>
      <c r="K22" s="64"/>
    </row>
    <row r="23" spans="1:11" ht="12">
      <c r="A23" s="32"/>
      <c r="B23" s="496" t="s">
        <v>102</v>
      </c>
      <c r="C23" s="496"/>
      <c r="D23" s="53">
        <v>0</v>
      </c>
      <c r="E23" s="53">
        <v>0</v>
      </c>
      <c r="F23" s="31"/>
      <c r="G23" s="496" t="s">
        <v>103</v>
      </c>
      <c r="H23" s="496"/>
      <c r="I23" s="65">
        <v>0</v>
      </c>
      <c r="J23" s="65">
        <v>0</v>
      </c>
      <c r="K23" s="64"/>
    </row>
    <row r="24" spans="1:11" ht="12">
      <c r="A24" s="32"/>
      <c r="B24" s="496" t="s">
        <v>196</v>
      </c>
      <c r="C24" s="496"/>
      <c r="D24" s="65">
        <v>145345</v>
      </c>
      <c r="E24" s="65">
        <f>473454</f>
        <v>473454</v>
      </c>
      <c r="F24" s="31"/>
      <c r="G24" s="496" t="s">
        <v>104</v>
      </c>
      <c r="H24" s="496"/>
      <c r="I24" s="65">
        <v>0</v>
      </c>
      <c r="J24" s="65">
        <v>0</v>
      </c>
      <c r="K24" s="64"/>
    </row>
    <row r="25" spans="1:11" ht="12.75">
      <c r="A25" s="33"/>
      <c r="B25" s="34"/>
      <c r="C25" s="42"/>
      <c r="D25" s="66"/>
      <c r="E25" s="66"/>
      <c r="F25" s="31"/>
      <c r="G25" s="496" t="s">
        <v>105</v>
      </c>
      <c r="H25" s="496"/>
      <c r="I25" s="65">
        <v>0</v>
      </c>
      <c r="J25" s="65">
        <v>0</v>
      </c>
      <c r="K25" s="64"/>
    </row>
    <row r="26" spans="1:11" ht="12.75">
      <c r="A26" s="32"/>
      <c r="B26" s="498" t="s">
        <v>106</v>
      </c>
      <c r="C26" s="498"/>
      <c r="D26" s="50">
        <f>SUM(D27:D31)</f>
        <v>50759</v>
      </c>
      <c r="E26" s="50">
        <f>SUM(E27:E31)</f>
        <v>104987</v>
      </c>
      <c r="F26" s="31"/>
      <c r="G26" s="496" t="s">
        <v>107</v>
      </c>
      <c r="H26" s="496"/>
      <c r="I26" s="65">
        <v>0</v>
      </c>
      <c r="J26" s="65">
        <v>0</v>
      </c>
      <c r="K26" s="64"/>
    </row>
    <row r="27" spans="1:11" ht="12.75">
      <c r="A27" s="32"/>
      <c r="B27" s="496" t="s">
        <v>108</v>
      </c>
      <c r="C27" s="496"/>
      <c r="D27" s="65">
        <v>50759</v>
      </c>
      <c r="E27" s="65">
        <f>90987</f>
        <v>90987</v>
      </c>
      <c r="F27" s="31"/>
      <c r="G27" s="34"/>
      <c r="H27" s="42"/>
      <c r="I27" s="66"/>
      <c r="J27" s="66"/>
      <c r="K27" s="64"/>
    </row>
    <row r="28" spans="1:11" ht="12.75">
      <c r="A28" s="32"/>
      <c r="B28" s="496" t="s">
        <v>109</v>
      </c>
      <c r="C28" s="496"/>
      <c r="D28" s="65">
        <v>0</v>
      </c>
      <c r="E28" s="65">
        <v>0</v>
      </c>
      <c r="F28" s="31"/>
      <c r="G28" s="498" t="s">
        <v>102</v>
      </c>
      <c r="H28" s="498"/>
      <c r="I28" s="50">
        <f>SUM(I29:I31)</f>
        <v>0</v>
      </c>
      <c r="J28" s="50">
        <f>SUM(J29:J31)</f>
        <v>0</v>
      </c>
      <c r="K28" s="64"/>
    </row>
    <row r="29" spans="1:11" ht="26.25" customHeight="1">
      <c r="A29" s="32"/>
      <c r="B29" s="499" t="s">
        <v>110</v>
      </c>
      <c r="C29" s="499"/>
      <c r="D29" s="65">
        <v>0</v>
      </c>
      <c r="E29" s="65">
        <v>0</v>
      </c>
      <c r="F29" s="31"/>
      <c r="G29" s="496" t="s">
        <v>111</v>
      </c>
      <c r="H29" s="496"/>
      <c r="I29" s="65">
        <v>0</v>
      </c>
      <c r="J29" s="65">
        <v>0</v>
      </c>
      <c r="K29" s="64"/>
    </row>
    <row r="30" spans="1:11" ht="12">
      <c r="A30" s="32"/>
      <c r="B30" s="496" t="s">
        <v>112</v>
      </c>
      <c r="C30" s="496"/>
      <c r="D30" s="65">
        <v>0</v>
      </c>
      <c r="E30" s="65">
        <v>0</v>
      </c>
      <c r="F30" s="31"/>
      <c r="G30" s="496" t="s">
        <v>50</v>
      </c>
      <c r="H30" s="496"/>
      <c r="I30" s="65">
        <v>0</v>
      </c>
      <c r="J30" s="65">
        <v>0</v>
      </c>
      <c r="K30" s="64"/>
    </row>
    <row r="31" spans="1:11" ht="12">
      <c r="A31" s="32"/>
      <c r="B31" s="496" t="s">
        <v>113</v>
      </c>
      <c r="C31" s="496"/>
      <c r="D31" s="65">
        <v>0</v>
      </c>
      <c r="E31" s="65">
        <f>7000+7000</f>
        <v>14000</v>
      </c>
      <c r="F31" s="31"/>
      <c r="G31" s="496" t="s">
        <v>114</v>
      </c>
      <c r="H31" s="496"/>
      <c r="I31" s="65">
        <v>0</v>
      </c>
      <c r="J31" s="65">
        <v>0</v>
      </c>
      <c r="K31" s="64"/>
    </row>
    <row r="32" spans="1:11" ht="12.75">
      <c r="A32" s="33"/>
      <c r="B32" s="34"/>
      <c r="C32" s="52"/>
      <c r="D32" s="49"/>
      <c r="E32" s="49"/>
      <c r="F32" s="31"/>
      <c r="G32" s="34"/>
      <c r="H32" s="42"/>
      <c r="I32" s="66"/>
      <c r="J32" s="66"/>
      <c r="K32" s="64"/>
    </row>
    <row r="33" spans="1:11" ht="12.75">
      <c r="A33" s="67"/>
      <c r="B33" s="500" t="s">
        <v>115</v>
      </c>
      <c r="C33" s="500"/>
      <c r="D33" s="68">
        <f>D12+D22+D26</f>
        <v>1773493</v>
      </c>
      <c r="E33" s="68">
        <f>E12+E22+E26</f>
        <v>580681</v>
      </c>
      <c r="F33" s="69"/>
      <c r="G33" s="497" t="s">
        <v>116</v>
      </c>
      <c r="H33" s="497"/>
      <c r="I33" s="50">
        <f>SUM(I34:I38)</f>
        <v>0</v>
      </c>
      <c r="J33" s="50">
        <f>SUM(J34:J38)</f>
        <v>348</v>
      </c>
      <c r="K33" s="64"/>
    </row>
    <row r="34" spans="1:11" ht="12.75">
      <c r="A34" s="33"/>
      <c r="B34" s="500"/>
      <c r="C34" s="500"/>
      <c r="D34" s="49"/>
      <c r="E34" s="49"/>
      <c r="F34" s="31"/>
      <c r="G34" s="496" t="s">
        <v>117</v>
      </c>
      <c r="H34" s="496"/>
      <c r="I34" s="65">
        <v>0</v>
      </c>
      <c r="J34" s="65">
        <v>0</v>
      </c>
      <c r="K34" s="64"/>
    </row>
    <row r="35" spans="1:11" ht="12">
      <c r="A35" s="70"/>
      <c r="B35" s="31"/>
      <c r="C35" s="31"/>
      <c r="D35" s="31"/>
      <c r="E35" s="31"/>
      <c r="F35" s="31"/>
      <c r="G35" s="496" t="s">
        <v>118</v>
      </c>
      <c r="H35" s="496"/>
      <c r="I35" s="65">
        <v>0</v>
      </c>
      <c r="J35" s="65">
        <v>0</v>
      </c>
      <c r="K35" s="64"/>
    </row>
    <row r="36" spans="1:11" ht="12">
      <c r="A36" s="70"/>
      <c r="B36" s="31"/>
      <c r="C36" s="31"/>
      <c r="D36" s="31"/>
      <c r="E36" s="31"/>
      <c r="F36" s="31"/>
      <c r="G36" s="496" t="s">
        <v>119</v>
      </c>
      <c r="H36" s="496"/>
      <c r="I36" s="65">
        <v>0</v>
      </c>
      <c r="J36" s="65">
        <v>0</v>
      </c>
      <c r="K36" s="64"/>
    </row>
    <row r="37" spans="1:11" ht="12">
      <c r="A37" s="70"/>
      <c r="B37" s="31"/>
      <c r="C37" s="31"/>
      <c r="D37" s="31"/>
      <c r="E37" s="31"/>
      <c r="F37" s="31"/>
      <c r="G37" s="496" t="s">
        <v>120</v>
      </c>
      <c r="H37" s="496"/>
      <c r="I37" s="65">
        <v>0</v>
      </c>
      <c r="J37" s="65">
        <v>0</v>
      </c>
      <c r="K37" s="64"/>
    </row>
    <row r="38" spans="1:11" ht="12">
      <c r="A38" s="70"/>
      <c r="B38" s="31"/>
      <c r="C38" s="31"/>
      <c r="D38" s="31"/>
      <c r="E38" s="31"/>
      <c r="F38" s="31"/>
      <c r="G38" s="496" t="s">
        <v>121</v>
      </c>
      <c r="H38" s="496"/>
      <c r="I38" s="65">
        <v>0</v>
      </c>
      <c r="J38" s="65">
        <v>348</v>
      </c>
      <c r="K38" s="64"/>
    </row>
    <row r="39" spans="1:11" ht="12.75">
      <c r="A39" s="70"/>
      <c r="B39" s="31"/>
      <c r="C39" s="31"/>
      <c r="D39" s="31"/>
      <c r="E39" s="31"/>
      <c r="F39" s="31"/>
      <c r="G39" s="34"/>
      <c r="H39" s="42"/>
      <c r="I39" s="66"/>
      <c r="J39" s="66"/>
      <c r="K39" s="64"/>
    </row>
    <row r="40" spans="1:11" ht="12.75">
      <c r="A40" s="70"/>
      <c r="B40" s="31"/>
      <c r="C40" s="31"/>
      <c r="D40" s="31"/>
      <c r="E40" s="31"/>
      <c r="F40" s="31"/>
      <c r="G40" s="498" t="s">
        <v>122</v>
      </c>
      <c r="H40" s="498"/>
      <c r="I40" s="54">
        <f>SUM(I41:I46)</f>
        <v>204315</v>
      </c>
      <c r="J40" s="54">
        <f>SUM(J41:J46)</f>
        <v>174803.71000000002</v>
      </c>
      <c r="K40" s="64"/>
    </row>
    <row r="41" spans="1:11" ht="26.25" customHeight="1">
      <c r="A41" s="70"/>
      <c r="B41" s="31"/>
      <c r="C41" s="31"/>
      <c r="D41" s="31"/>
      <c r="E41" s="31"/>
      <c r="F41" s="31"/>
      <c r="G41" s="499" t="s">
        <v>123</v>
      </c>
      <c r="H41" s="499"/>
      <c r="I41" s="65">
        <v>127440</v>
      </c>
      <c r="J41" s="65">
        <f>5948.01+127440</f>
        <v>133388.01</v>
      </c>
      <c r="K41" s="64"/>
    </row>
    <row r="42" spans="1:11" ht="12">
      <c r="A42" s="70"/>
      <c r="B42" s="31"/>
      <c r="C42" s="31"/>
      <c r="D42" s="31"/>
      <c r="E42" s="31"/>
      <c r="F42" s="31"/>
      <c r="G42" s="496" t="s">
        <v>124</v>
      </c>
      <c r="H42" s="496"/>
      <c r="I42" s="65">
        <v>0</v>
      </c>
      <c r="J42" s="65">
        <v>0</v>
      </c>
      <c r="K42" s="64"/>
    </row>
    <row r="43" spans="1:11" ht="12" customHeight="1">
      <c r="A43" s="70"/>
      <c r="B43" s="31"/>
      <c r="C43" s="31"/>
      <c r="D43" s="31"/>
      <c r="E43" s="31"/>
      <c r="F43" s="31"/>
      <c r="G43" s="496" t="s">
        <v>125</v>
      </c>
      <c r="H43" s="496"/>
      <c r="I43" s="65">
        <v>0</v>
      </c>
      <c r="J43" s="65">
        <v>0</v>
      </c>
      <c r="K43" s="64"/>
    </row>
    <row r="44" spans="1:11" ht="25.5" customHeight="1">
      <c r="A44" s="70"/>
      <c r="B44" s="31"/>
      <c r="C44" s="31"/>
      <c r="D44" s="31"/>
      <c r="E44" s="31"/>
      <c r="F44" s="31"/>
      <c r="G44" s="499" t="s">
        <v>198</v>
      </c>
      <c r="H44" s="499"/>
      <c r="I44" s="65">
        <v>0</v>
      </c>
      <c r="J44" s="65">
        <v>0</v>
      </c>
      <c r="K44" s="64"/>
    </row>
    <row r="45" spans="1:11" ht="12">
      <c r="A45" s="70"/>
      <c r="B45" s="31"/>
      <c r="C45" s="31"/>
      <c r="D45" s="31"/>
      <c r="E45" s="31"/>
      <c r="F45" s="31"/>
      <c r="G45" s="496" t="s">
        <v>126</v>
      </c>
      <c r="H45" s="496"/>
      <c r="I45" s="65">
        <v>0</v>
      </c>
      <c r="J45" s="65">
        <v>0</v>
      </c>
      <c r="K45" s="64"/>
    </row>
    <row r="46" spans="1:11" ht="12">
      <c r="A46" s="70"/>
      <c r="B46" s="31"/>
      <c r="C46" s="31"/>
      <c r="D46" s="31"/>
      <c r="E46" s="31"/>
      <c r="F46" s="31"/>
      <c r="G46" s="496" t="s">
        <v>127</v>
      </c>
      <c r="H46" s="496"/>
      <c r="I46" s="65">
        <v>76875</v>
      </c>
      <c r="J46" s="65">
        <f>4060+4216.2+15937.46+3865+2006.8+350+8158.18+2823.06-1</f>
        <v>41415.7</v>
      </c>
      <c r="K46" s="64"/>
    </row>
    <row r="47" spans="1:11" ht="12.75">
      <c r="A47" s="70"/>
      <c r="B47" s="31"/>
      <c r="C47" s="31"/>
      <c r="D47" s="31"/>
      <c r="E47" s="31"/>
      <c r="F47" s="31"/>
      <c r="G47" s="34"/>
      <c r="H47" s="42"/>
      <c r="I47" s="66"/>
      <c r="J47" s="66"/>
      <c r="K47" s="64"/>
    </row>
    <row r="48" spans="1:11" ht="12.75">
      <c r="A48" s="70"/>
      <c r="B48" s="31"/>
      <c r="C48" s="31"/>
      <c r="D48" s="31"/>
      <c r="E48" s="31"/>
      <c r="F48" s="31"/>
      <c r="G48" s="498" t="s">
        <v>128</v>
      </c>
      <c r="H48" s="498"/>
      <c r="I48" s="54">
        <f>SUM(I49)</f>
        <v>0</v>
      </c>
      <c r="J48" s="54">
        <f>SUM(J49)</f>
        <v>0</v>
      </c>
      <c r="K48" s="64"/>
    </row>
    <row r="49" spans="1:11" ht="12">
      <c r="A49" s="70"/>
      <c r="B49" s="31"/>
      <c r="C49" s="31"/>
      <c r="D49" s="31"/>
      <c r="E49" s="31"/>
      <c r="F49" s="31"/>
      <c r="G49" s="496" t="s">
        <v>129</v>
      </c>
      <c r="H49" s="496"/>
      <c r="I49" s="65">
        <v>0</v>
      </c>
      <c r="J49" s="65">
        <v>0</v>
      </c>
      <c r="K49" s="64"/>
    </row>
    <row r="50" spans="1:11" ht="12.75">
      <c r="A50" s="70"/>
      <c r="B50" s="31"/>
      <c r="C50" s="31"/>
      <c r="D50" s="31"/>
      <c r="E50" s="31"/>
      <c r="F50" s="31"/>
      <c r="G50" s="34"/>
      <c r="H50" s="42"/>
      <c r="I50" s="66"/>
      <c r="J50" s="66"/>
      <c r="K50" s="64"/>
    </row>
    <row r="51" spans="1:11" ht="12.75">
      <c r="A51" s="70"/>
      <c r="B51" s="31"/>
      <c r="C51" s="31"/>
      <c r="D51" s="31"/>
      <c r="E51" s="31"/>
      <c r="F51" s="31"/>
      <c r="G51" s="500" t="s">
        <v>130</v>
      </c>
      <c r="H51" s="500"/>
      <c r="I51" s="71">
        <f>I12+I17+I28+I33+I40+I48</f>
        <v>1936663</v>
      </c>
      <c r="J51" s="71">
        <f>J12+J17+J28+J33+J40+J48</f>
        <v>683473.52</v>
      </c>
      <c r="K51" s="72"/>
    </row>
    <row r="52" spans="1:11" ht="12.75">
      <c r="A52" s="70"/>
      <c r="B52" s="31"/>
      <c r="C52" s="31"/>
      <c r="D52" s="31"/>
      <c r="E52" s="31"/>
      <c r="F52" s="31"/>
      <c r="G52" s="51"/>
      <c r="H52" s="51"/>
      <c r="I52" s="66"/>
      <c r="J52" s="66"/>
      <c r="K52" s="72"/>
    </row>
    <row r="53" spans="1:11" ht="12.75">
      <c r="A53" s="70"/>
      <c r="B53" s="31"/>
      <c r="C53" s="31"/>
      <c r="D53" s="31"/>
      <c r="E53" s="31"/>
      <c r="F53" s="31"/>
      <c r="G53" s="504" t="s">
        <v>131</v>
      </c>
      <c r="H53" s="504"/>
      <c r="I53" s="71">
        <f>D33-I51</f>
        <v>-163170</v>
      </c>
      <c r="J53" s="71">
        <f>E33-J51</f>
        <v>-102792.52000000002</v>
      </c>
      <c r="K53" s="72"/>
    </row>
    <row r="54" spans="1:11" ht="6" customHeight="1">
      <c r="A54" s="73"/>
      <c r="B54" s="36"/>
      <c r="C54" s="36"/>
      <c r="D54" s="36"/>
      <c r="E54" s="36"/>
      <c r="F54" s="36"/>
      <c r="G54" s="74"/>
      <c r="H54" s="74"/>
      <c r="I54" s="36"/>
      <c r="J54" s="36"/>
      <c r="K54" s="37"/>
    </row>
    <row r="55" spans="1:11" ht="6" customHeight="1">
      <c r="A55" s="16"/>
      <c r="B55" s="16"/>
      <c r="C55" s="16"/>
      <c r="D55" s="16"/>
      <c r="E55" s="16"/>
      <c r="F55" s="16"/>
      <c r="G55" s="18"/>
      <c r="H55" s="18"/>
      <c r="I55" s="16"/>
      <c r="J55" s="16"/>
      <c r="K55" s="16"/>
    </row>
    <row r="56" spans="1:11" ht="6" customHeight="1">
      <c r="A56" s="36"/>
      <c r="B56" s="38"/>
      <c r="C56" s="39"/>
      <c r="D56" s="40"/>
      <c r="E56" s="40"/>
      <c r="F56" s="36"/>
      <c r="G56" s="41"/>
      <c r="H56" s="75"/>
      <c r="I56" s="40"/>
      <c r="J56" s="40"/>
      <c r="K56" s="36"/>
    </row>
    <row r="57" spans="1:11" ht="6" customHeight="1">
      <c r="A57" s="16"/>
      <c r="B57" s="42"/>
      <c r="C57" s="43"/>
      <c r="D57" s="44"/>
      <c r="E57" s="44"/>
      <c r="F57" s="16"/>
      <c r="G57" s="45"/>
      <c r="H57" s="76"/>
      <c r="I57" s="44"/>
      <c r="J57" s="44"/>
      <c r="K57" s="16"/>
    </row>
    <row r="58" spans="2:10" ht="15" customHeight="1">
      <c r="B58" s="505" t="s">
        <v>78</v>
      </c>
      <c r="C58" s="505"/>
      <c r="D58" s="505"/>
      <c r="E58" s="505"/>
      <c r="F58" s="505"/>
      <c r="G58" s="505"/>
      <c r="H58" s="505"/>
      <c r="I58" s="505"/>
      <c r="J58" s="505"/>
    </row>
    <row r="59" spans="2:10" ht="9.75" customHeight="1">
      <c r="B59" s="42"/>
      <c r="C59" s="43"/>
      <c r="D59" s="44"/>
      <c r="E59" s="44"/>
      <c r="G59" s="45"/>
      <c r="H59" s="43"/>
      <c r="I59" s="44"/>
      <c r="J59" s="44"/>
    </row>
    <row r="60" spans="2:10" ht="60" customHeight="1">
      <c r="B60" s="42"/>
      <c r="C60" s="506"/>
      <c r="D60" s="506"/>
      <c r="E60" s="44"/>
      <c r="G60" s="507"/>
      <c r="H60" s="507"/>
      <c r="I60" s="44"/>
      <c r="J60" s="44"/>
    </row>
    <row r="61" spans="2:10" ht="13.5" customHeight="1">
      <c r="B61" s="46"/>
      <c r="C61" s="501" t="s">
        <v>459</v>
      </c>
      <c r="D61" s="501"/>
      <c r="E61" s="44"/>
      <c r="F61" s="44"/>
      <c r="G61" s="502" t="s">
        <v>449</v>
      </c>
      <c r="H61" s="502"/>
      <c r="I61" s="35"/>
      <c r="J61" s="44"/>
    </row>
    <row r="62" spans="2:10" ht="13.5" customHeight="1">
      <c r="B62" s="47"/>
      <c r="C62" s="503" t="s">
        <v>451</v>
      </c>
      <c r="D62" s="503"/>
      <c r="E62" s="48"/>
      <c r="F62" s="48"/>
      <c r="G62" s="503" t="s">
        <v>450</v>
      </c>
      <c r="H62" s="503"/>
      <c r="I62" s="35"/>
      <c r="J62" s="44"/>
    </row>
    <row r="63" ht="9.75" customHeight="1">
      <c r="D63" s="77"/>
    </row>
    <row r="64" ht="12">
      <c r="D64" s="77"/>
    </row>
    <row r="65" ht="12">
      <c r="D65" s="77"/>
    </row>
  </sheetData>
  <sheetProtection formatCells="0" selectLockedCells="1"/>
  <mergeCells count="71">
    <mergeCell ref="G45:H45"/>
    <mergeCell ref="G46:H46"/>
    <mergeCell ref="G48:H48"/>
    <mergeCell ref="G49:H49"/>
    <mergeCell ref="C62:D62"/>
    <mergeCell ref="G62:H62"/>
    <mergeCell ref="G53:H53"/>
    <mergeCell ref="B58:J58"/>
    <mergeCell ref="C60:D60"/>
    <mergeCell ref="G60:H60"/>
    <mergeCell ref="C61:D61"/>
    <mergeCell ref="G61:H61"/>
    <mergeCell ref="G34:H34"/>
    <mergeCell ref="G35:H35"/>
    <mergeCell ref="G51:H51"/>
    <mergeCell ref="G37:H37"/>
    <mergeCell ref="G38:H38"/>
    <mergeCell ref="G40:H40"/>
    <mergeCell ref="G41:H41"/>
    <mergeCell ref="G42:H42"/>
    <mergeCell ref="G43:H43"/>
    <mergeCell ref="G44:H44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25:H25"/>
    <mergeCell ref="B26:C26"/>
    <mergeCell ref="G26:H26"/>
    <mergeCell ref="B27:C27"/>
    <mergeCell ref="B28:C28"/>
    <mergeCell ref="G28:H28"/>
    <mergeCell ref="G20:H20"/>
    <mergeCell ref="G21:H21"/>
    <mergeCell ref="B22:C22"/>
    <mergeCell ref="G22:H22"/>
    <mergeCell ref="B23:C23"/>
    <mergeCell ref="G23:H23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9:C9"/>
    <mergeCell ref="G9:H9"/>
    <mergeCell ref="C1:I1"/>
    <mergeCell ref="C2:I2"/>
    <mergeCell ref="C3:I3"/>
    <mergeCell ref="C4:I4"/>
    <mergeCell ref="C6:J6"/>
  </mergeCells>
  <printOptions verticalCentered="1"/>
  <pageMargins left="0.7" right="0.7" top="0.75" bottom="0.75" header="0.3" footer="0.3"/>
  <pageSetup fitToHeight="1" fitToWidth="1" horizontalDpi="600" verticalDpi="600" orientation="landscape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view="pageBreakPreview" zoomScale="130" zoomScaleSheetLayoutView="130" zoomScalePageLayoutView="0" workbookViewId="0" topLeftCell="A1">
      <selection activeCell="D17" sqref="D17"/>
    </sheetView>
  </sheetViews>
  <sheetFormatPr defaultColWidth="11.421875" defaultRowHeight="15"/>
  <cols>
    <col min="1" max="1" width="2.28125" style="117" customWidth="1"/>
    <col min="2" max="2" width="3.28125" style="79" customWidth="1"/>
    <col min="3" max="3" width="52.57421875" style="79" customWidth="1"/>
    <col min="4" max="9" width="12.7109375" style="79" customWidth="1"/>
    <col min="10" max="10" width="2.7109375" style="117" customWidth="1"/>
  </cols>
  <sheetData>
    <row r="1" spans="2:9" s="117" customFormat="1" ht="15">
      <c r="B1" s="78"/>
      <c r="C1" s="78"/>
      <c r="D1" s="78"/>
      <c r="E1" s="78"/>
      <c r="F1" s="78"/>
      <c r="G1" s="78"/>
      <c r="H1" s="78"/>
      <c r="I1" s="78"/>
    </row>
    <row r="2" spans="2:9" ht="15">
      <c r="B2" s="593" t="s">
        <v>465</v>
      </c>
      <c r="C2" s="594"/>
      <c r="D2" s="594"/>
      <c r="E2" s="594"/>
      <c r="F2" s="594"/>
      <c r="G2" s="594"/>
      <c r="H2" s="594"/>
      <c r="I2" s="595"/>
    </row>
    <row r="3" spans="2:9" ht="15">
      <c r="B3" s="573" t="s">
        <v>452</v>
      </c>
      <c r="C3" s="573"/>
      <c r="D3" s="573"/>
      <c r="E3" s="573"/>
      <c r="F3" s="573"/>
      <c r="G3" s="573"/>
      <c r="H3" s="573"/>
      <c r="I3" s="573"/>
    </row>
    <row r="4" spans="2:9" ht="15">
      <c r="B4" s="596" t="s">
        <v>233</v>
      </c>
      <c r="C4" s="597"/>
      <c r="D4" s="597"/>
      <c r="E4" s="597"/>
      <c r="F4" s="597"/>
      <c r="G4" s="597"/>
      <c r="H4" s="597"/>
      <c r="I4" s="598"/>
    </row>
    <row r="5" spans="2:9" ht="15">
      <c r="B5" s="596" t="s">
        <v>234</v>
      </c>
      <c r="C5" s="597"/>
      <c r="D5" s="597"/>
      <c r="E5" s="597"/>
      <c r="F5" s="597"/>
      <c r="G5" s="597"/>
      <c r="H5" s="597"/>
      <c r="I5" s="598"/>
    </row>
    <row r="6" spans="2:9" ht="15">
      <c r="B6" s="599" t="s">
        <v>468</v>
      </c>
      <c r="C6" s="600"/>
      <c r="D6" s="600"/>
      <c r="E6" s="600"/>
      <c r="F6" s="600"/>
      <c r="G6" s="600"/>
      <c r="H6" s="600"/>
      <c r="I6" s="601"/>
    </row>
    <row r="7" spans="2:9" s="117" customFormat="1" ht="15">
      <c r="B7" s="78"/>
      <c r="C7" s="78"/>
      <c r="D7" s="78"/>
      <c r="E7" s="78"/>
      <c r="F7" s="78"/>
      <c r="G7" s="78"/>
      <c r="H7" s="78"/>
      <c r="I7" s="78"/>
    </row>
    <row r="8" spans="2:9" ht="15">
      <c r="B8" s="602" t="s">
        <v>76</v>
      </c>
      <c r="C8" s="602"/>
      <c r="D8" s="603" t="s">
        <v>235</v>
      </c>
      <c r="E8" s="603"/>
      <c r="F8" s="603"/>
      <c r="G8" s="603"/>
      <c r="H8" s="603"/>
      <c r="I8" s="603" t="s">
        <v>236</v>
      </c>
    </row>
    <row r="9" spans="2:9" ht="22.5">
      <c r="B9" s="602"/>
      <c r="C9" s="602"/>
      <c r="D9" s="118" t="s">
        <v>237</v>
      </c>
      <c r="E9" s="118" t="s">
        <v>238</v>
      </c>
      <c r="F9" s="118" t="s">
        <v>211</v>
      </c>
      <c r="G9" s="118" t="s">
        <v>212</v>
      </c>
      <c r="H9" s="118" t="s">
        <v>239</v>
      </c>
      <c r="I9" s="603"/>
    </row>
    <row r="10" spans="2:9" ht="15">
      <c r="B10" s="602"/>
      <c r="C10" s="602"/>
      <c r="D10" s="118">
        <v>1</v>
      </c>
      <c r="E10" s="118">
        <v>2</v>
      </c>
      <c r="F10" s="118" t="s">
        <v>240</v>
      </c>
      <c r="G10" s="118">
        <v>4</v>
      </c>
      <c r="H10" s="118">
        <v>5</v>
      </c>
      <c r="I10" s="118" t="s">
        <v>241</v>
      </c>
    </row>
    <row r="11" spans="2:9" ht="15">
      <c r="B11" s="119"/>
      <c r="C11" s="120"/>
      <c r="D11" s="121"/>
      <c r="E11" s="121"/>
      <c r="F11" s="121"/>
      <c r="G11" s="121"/>
      <c r="H11" s="121"/>
      <c r="I11" s="121"/>
    </row>
    <row r="12" spans="2:9" ht="15">
      <c r="B12" s="122"/>
      <c r="C12" s="491" t="s">
        <v>439</v>
      </c>
      <c r="D12" s="492">
        <v>1500000</v>
      </c>
      <c r="E12" s="492">
        <v>0</v>
      </c>
      <c r="F12" s="492">
        <f>+D12+E12</f>
        <v>1500000</v>
      </c>
      <c r="G12" s="492">
        <v>1936663</v>
      </c>
      <c r="H12" s="492">
        <v>1936663</v>
      </c>
      <c r="I12" s="492">
        <f>+F12-G12</f>
        <v>-436663</v>
      </c>
    </row>
    <row r="13" spans="2:9" ht="15">
      <c r="B13" s="122"/>
      <c r="C13" s="491" t="s">
        <v>400</v>
      </c>
      <c r="D13" s="492"/>
      <c r="E13" s="492"/>
      <c r="F13" s="492">
        <f aca="true" t="shared" si="0" ref="F13:F20">+D13+E13</f>
        <v>0</v>
      </c>
      <c r="G13" s="492"/>
      <c r="H13" s="492"/>
      <c r="I13" s="492">
        <f aca="true" t="shared" si="1" ref="I13:I20">+F13-G13</f>
        <v>0</v>
      </c>
    </row>
    <row r="14" spans="2:9" ht="15">
      <c r="B14" s="122"/>
      <c r="C14" s="491" t="s">
        <v>401</v>
      </c>
      <c r="D14" s="492"/>
      <c r="E14" s="492"/>
      <c r="F14" s="492">
        <f t="shared" si="0"/>
        <v>0</v>
      </c>
      <c r="G14" s="492"/>
      <c r="H14" s="492"/>
      <c r="I14" s="492">
        <f t="shared" si="1"/>
        <v>0</v>
      </c>
    </row>
    <row r="15" spans="2:9" ht="15">
      <c r="B15" s="122"/>
      <c r="C15" s="491" t="s">
        <v>402</v>
      </c>
      <c r="D15" s="492"/>
      <c r="E15" s="492"/>
      <c r="F15" s="492">
        <f t="shared" si="0"/>
        <v>0</v>
      </c>
      <c r="G15" s="492"/>
      <c r="H15" s="492"/>
      <c r="I15" s="492">
        <f t="shared" si="1"/>
        <v>0</v>
      </c>
    </row>
    <row r="16" spans="2:9" ht="15">
      <c r="B16" s="122"/>
      <c r="C16" s="491" t="s">
        <v>403</v>
      </c>
      <c r="D16" s="492"/>
      <c r="E16" s="492"/>
      <c r="F16" s="492">
        <f t="shared" si="0"/>
        <v>0</v>
      </c>
      <c r="G16" s="492"/>
      <c r="H16" s="492"/>
      <c r="I16" s="492">
        <f t="shared" si="1"/>
        <v>0</v>
      </c>
    </row>
    <row r="17" spans="2:9" ht="15">
      <c r="B17" s="122"/>
      <c r="C17" s="491" t="s">
        <v>404</v>
      </c>
      <c r="D17" s="492"/>
      <c r="E17" s="492"/>
      <c r="F17" s="492">
        <f t="shared" si="0"/>
        <v>0</v>
      </c>
      <c r="G17" s="492"/>
      <c r="H17" s="492"/>
      <c r="I17" s="492">
        <f t="shared" si="1"/>
        <v>0</v>
      </c>
    </row>
    <row r="18" spans="2:9" ht="15">
      <c r="B18" s="122"/>
      <c r="C18" s="491" t="s">
        <v>405</v>
      </c>
      <c r="D18" s="492"/>
      <c r="E18" s="492"/>
      <c r="F18" s="492">
        <f t="shared" si="0"/>
        <v>0</v>
      </c>
      <c r="G18" s="492"/>
      <c r="H18" s="492"/>
      <c r="I18" s="492">
        <f t="shared" si="1"/>
        <v>0</v>
      </c>
    </row>
    <row r="19" spans="2:9" ht="15">
      <c r="B19" s="122"/>
      <c r="C19" s="491" t="s">
        <v>406</v>
      </c>
      <c r="D19" s="492"/>
      <c r="E19" s="492"/>
      <c r="F19" s="492">
        <f t="shared" si="0"/>
        <v>0</v>
      </c>
      <c r="G19" s="492"/>
      <c r="H19" s="492"/>
      <c r="I19" s="492">
        <f t="shared" si="1"/>
        <v>0</v>
      </c>
    </row>
    <row r="20" spans="2:9" ht="15">
      <c r="B20" s="122"/>
      <c r="C20" s="491" t="s">
        <v>407</v>
      </c>
      <c r="D20" s="492"/>
      <c r="E20" s="492"/>
      <c r="F20" s="492">
        <f t="shared" si="0"/>
        <v>0</v>
      </c>
      <c r="G20" s="492"/>
      <c r="H20" s="492"/>
      <c r="I20" s="492">
        <f t="shared" si="1"/>
        <v>0</v>
      </c>
    </row>
    <row r="21" spans="2:9" ht="15">
      <c r="B21" s="123"/>
      <c r="C21" s="124"/>
      <c r="D21" s="125"/>
      <c r="E21" s="125"/>
      <c r="F21" s="125"/>
      <c r="G21" s="125"/>
      <c r="H21" s="125"/>
      <c r="I21" s="125"/>
    </row>
    <row r="22" spans="1:10" s="129" customFormat="1" ht="15">
      <c r="A22" s="126"/>
      <c r="B22" s="127"/>
      <c r="C22" s="128" t="s">
        <v>242</v>
      </c>
      <c r="D22" s="130">
        <f aca="true" t="shared" si="2" ref="D22:I22">SUM(D12:D20)</f>
        <v>1500000</v>
      </c>
      <c r="E22" s="130">
        <f t="shared" si="2"/>
        <v>0</v>
      </c>
      <c r="F22" s="130">
        <f t="shared" si="2"/>
        <v>1500000</v>
      </c>
      <c r="G22" s="130">
        <f t="shared" si="2"/>
        <v>1936663</v>
      </c>
      <c r="H22" s="130">
        <f t="shared" si="2"/>
        <v>1936663</v>
      </c>
      <c r="I22" s="130">
        <f t="shared" si="2"/>
        <v>-436663</v>
      </c>
      <c r="J22" s="126"/>
    </row>
    <row r="23" spans="2:9" ht="15">
      <c r="B23" s="78"/>
      <c r="C23" s="78"/>
      <c r="D23" s="78"/>
      <c r="E23" s="78"/>
      <c r="F23" s="78"/>
      <c r="G23" s="78"/>
      <c r="H23" s="78"/>
      <c r="I23" s="78"/>
    </row>
    <row r="24" spans="2:9" ht="15">
      <c r="B24" s="78"/>
      <c r="C24" s="78"/>
      <c r="D24" s="78"/>
      <c r="E24" s="78"/>
      <c r="F24" s="78"/>
      <c r="G24" s="78"/>
      <c r="H24" s="78"/>
      <c r="I24" s="78"/>
    </row>
    <row r="25" spans="2:9" ht="15">
      <c r="B25" s="78"/>
      <c r="C25" s="78"/>
      <c r="D25" s="78"/>
      <c r="E25" s="78"/>
      <c r="F25" s="78"/>
      <c r="G25" s="78"/>
      <c r="H25" s="78"/>
      <c r="I25" s="78"/>
    </row>
    <row r="27" spans="4:9" ht="15">
      <c r="D27" s="506"/>
      <c r="E27" s="506"/>
      <c r="F27" s="44"/>
      <c r="G27" s="17"/>
      <c r="H27" s="507"/>
      <c r="I27" s="507"/>
    </row>
    <row r="28" spans="4:9" ht="15">
      <c r="D28" s="537" t="s">
        <v>459</v>
      </c>
      <c r="E28" s="537"/>
      <c r="F28" s="44"/>
      <c r="G28" s="44"/>
      <c r="H28" s="502" t="s">
        <v>449</v>
      </c>
      <c r="I28" s="502"/>
    </row>
    <row r="29" spans="4:9" ht="15">
      <c r="D29" s="503" t="s">
        <v>451</v>
      </c>
      <c r="E29" s="503"/>
      <c r="F29" s="48"/>
      <c r="G29" s="48"/>
      <c r="H29" s="503" t="s">
        <v>450</v>
      </c>
      <c r="I29" s="503"/>
    </row>
  </sheetData>
  <sheetProtection/>
  <mergeCells count="14">
    <mergeCell ref="B8:C10"/>
    <mergeCell ref="D8:H8"/>
    <mergeCell ref="I8:I9"/>
    <mergeCell ref="B2:I2"/>
    <mergeCell ref="B3:I3"/>
    <mergeCell ref="B4:I4"/>
    <mergeCell ref="B5:I5"/>
    <mergeCell ref="B6:I6"/>
    <mergeCell ref="D27:E27"/>
    <mergeCell ref="H27:I27"/>
    <mergeCell ref="D28:E28"/>
    <mergeCell ref="H28:I28"/>
    <mergeCell ref="D29:E29"/>
    <mergeCell ref="H29:I29"/>
  </mergeCells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view="pageBreakPreview" zoomScale="89" zoomScaleSheetLayoutView="89" zoomScalePageLayoutView="0" workbookViewId="0" topLeftCell="A1">
      <selection activeCell="I12" sqref="I12"/>
    </sheetView>
  </sheetViews>
  <sheetFormatPr defaultColWidth="11.421875" defaultRowHeight="15"/>
  <cols>
    <col min="1" max="1" width="2.57421875" style="117" customWidth="1"/>
    <col min="2" max="2" width="2.00390625" style="79" customWidth="1"/>
    <col min="3" max="3" width="45.8515625" style="79" customWidth="1"/>
    <col min="4" max="9" width="12.7109375" style="79" customWidth="1"/>
    <col min="10" max="10" width="4.00390625" style="117" customWidth="1"/>
  </cols>
  <sheetData>
    <row r="1" spans="2:9" s="117" customFormat="1" ht="15">
      <c r="B1" s="78"/>
      <c r="C1" s="78"/>
      <c r="D1" s="78"/>
      <c r="E1" s="78"/>
      <c r="F1" s="78"/>
      <c r="G1" s="78"/>
      <c r="H1" s="78"/>
      <c r="I1" s="78"/>
    </row>
    <row r="2" spans="2:9" ht="15">
      <c r="B2" s="593" t="s">
        <v>465</v>
      </c>
      <c r="C2" s="594"/>
      <c r="D2" s="594"/>
      <c r="E2" s="594"/>
      <c r="F2" s="594"/>
      <c r="G2" s="594"/>
      <c r="H2" s="594"/>
      <c r="I2" s="595"/>
    </row>
    <row r="3" spans="2:9" ht="15">
      <c r="B3" s="573" t="s">
        <v>452</v>
      </c>
      <c r="C3" s="573"/>
      <c r="D3" s="573"/>
      <c r="E3" s="573"/>
      <c r="F3" s="573"/>
      <c r="G3" s="573"/>
      <c r="H3" s="573"/>
      <c r="I3" s="573"/>
    </row>
    <row r="4" spans="2:9" ht="15">
      <c r="B4" s="596" t="s">
        <v>233</v>
      </c>
      <c r="C4" s="597"/>
      <c r="D4" s="597"/>
      <c r="E4" s="597"/>
      <c r="F4" s="597"/>
      <c r="G4" s="597"/>
      <c r="H4" s="597"/>
      <c r="I4" s="598"/>
    </row>
    <row r="5" spans="2:9" ht="15">
      <c r="B5" s="596" t="s">
        <v>243</v>
      </c>
      <c r="C5" s="597"/>
      <c r="D5" s="597"/>
      <c r="E5" s="597"/>
      <c r="F5" s="597"/>
      <c r="G5" s="597"/>
      <c r="H5" s="597"/>
      <c r="I5" s="598"/>
    </row>
    <row r="6" spans="2:9" ht="15">
      <c r="B6" s="599" t="s">
        <v>467</v>
      </c>
      <c r="C6" s="600"/>
      <c r="D6" s="600"/>
      <c r="E6" s="600"/>
      <c r="F6" s="600"/>
      <c r="G6" s="600"/>
      <c r="H6" s="600"/>
      <c r="I6" s="601"/>
    </row>
    <row r="7" spans="2:9" s="117" customFormat="1" ht="15">
      <c r="B7" s="78"/>
      <c r="C7" s="78"/>
      <c r="D7" s="78"/>
      <c r="E7" s="78"/>
      <c r="F7" s="78"/>
      <c r="G7" s="78"/>
      <c r="H7" s="78"/>
      <c r="I7" s="78"/>
    </row>
    <row r="8" spans="2:9" ht="15">
      <c r="B8" s="604" t="s">
        <v>76</v>
      </c>
      <c r="C8" s="605"/>
      <c r="D8" s="603" t="s">
        <v>244</v>
      </c>
      <c r="E8" s="603"/>
      <c r="F8" s="603"/>
      <c r="G8" s="603"/>
      <c r="H8" s="603"/>
      <c r="I8" s="603" t="s">
        <v>236</v>
      </c>
    </row>
    <row r="9" spans="2:9" ht="22.5">
      <c r="B9" s="606"/>
      <c r="C9" s="607"/>
      <c r="D9" s="118" t="s">
        <v>237</v>
      </c>
      <c r="E9" s="118" t="s">
        <v>238</v>
      </c>
      <c r="F9" s="118" t="s">
        <v>211</v>
      </c>
      <c r="G9" s="118" t="s">
        <v>212</v>
      </c>
      <c r="H9" s="118" t="s">
        <v>239</v>
      </c>
      <c r="I9" s="603"/>
    </row>
    <row r="10" spans="2:9" ht="15">
      <c r="B10" s="608"/>
      <c r="C10" s="609"/>
      <c r="D10" s="118">
        <v>1</v>
      </c>
      <c r="E10" s="118">
        <v>2</v>
      </c>
      <c r="F10" s="118" t="s">
        <v>240</v>
      </c>
      <c r="G10" s="118">
        <v>4</v>
      </c>
      <c r="H10" s="118">
        <v>5</v>
      </c>
      <c r="I10" s="118" t="s">
        <v>241</v>
      </c>
    </row>
    <row r="11" spans="2:9" ht="15">
      <c r="B11" s="132"/>
      <c r="C11" s="133"/>
      <c r="D11" s="134"/>
      <c r="E11" s="134"/>
      <c r="F11" s="134"/>
      <c r="G11" s="134"/>
      <c r="H11" s="134"/>
      <c r="I11" s="134"/>
    </row>
    <row r="12" spans="2:9" ht="15">
      <c r="B12" s="119"/>
      <c r="C12" s="135" t="s">
        <v>245</v>
      </c>
      <c r="D12" s="141">
        <v>1500000</v>
      </c>
      <c r="E12" s="141">
        <v>0</v>
      </c>
      <c r="F12" s="141">
        <f>+D12+E12</f>
        <v>1500000</v>
      </c>
      <c r="G12" s="141">
        <v>1936663</v>
      </c>
      <c r="H12" s="141">
        <v>1936663</v>
      </c>
      <c r="I12" s="141">
        <f>+F12-G12</f>
        <v>-436663</v>
      </c>
    </row>
    <row r="13" spans="2:9" ht="15">
      <c r="B13" s="119"/>
      <c r="C13" s="120"/>
      <c r="D13" s="141"/>
      <c r="E13" s="141"/>
      <c r="F13" s="141"/>
      <c r="G13" s="141"/>
      <c r="H13" s="141"/>
      <c r="I13" s="141"/>
    </row>
    <row r="14" spans="2:9" ht="15">
      <c r="B14" s="136"/>
      <c r="C14" s="135" t="s">
        <v>246</v>
      </c>
      <c r="D14" s="141"/>
      <c r="E14" s="141">
        <v>0</v>
      </c>
      <c r="F14" s="141">
        <f>+D14+E14</f>
        <v>0</v>
      </c>
      <c r="G14" s="141">
        <v>0</v>
      </c>
      <c r="H14" s="141">
        <v>0</v>
      </c>
      <c r="I14" s="141">
        <f>+F14-G14</f>
        <v>0</v>
      </c>
    </row>
    <row r="15" spans="2:9" ht="15">
      <c r="B15" s="119"/>
      <c r="C15" s="120"/>
      <c r="D15" s="141"/>
      <c r="E15" s="141"/>
      <c r="F15" s="141"/>
      <c r="G15" s="141"/>
      <c r="H15" s="141"/>
      <c r="I15" s="141"/>
    </row>
    <row r="16" spans="2:9" ht="15">
      <c r="B16" s="136"/>
      <c r="C16" s="135" t="s">
        <v>247</v>
      </c>
      <c r="D16" s="141"/>
      <c r="E16" s="141"/>
      <c r="F16" s="141">
        <f>+D16+E16</f>
        <v>0</v>
      </c>
      <c r="G16" s="141"/>
      <c r="H16" s="141"/>
      <c r="I16" s="141">
        <f>+F16-G16</f>
        <v>0</v>
      </c>
    </row>
    <row r="17" spans="2:9" ht="15">
      <c r="B17" s="137"/>
      <c r="C17" s="138"/>
      <c r="D17" s="139"/>
      <c r="E17" s="139"/>
      <c r="F17" s="139"/>
      <c r="G17" s="139"/>
      <c r="H17" s="139"/>
      <c r="I17" s="139"/>
    </row>
    <row r="18" spans="1:10" s="129" customFormat="1" ht="15">
      <c r="A18" s="126"/>
      <c r="B18" s="137"/>
      <c r="C18" s="138" t="s">
        <v>242</v>
      </c>
      <c r="D18" s="140">
        <f aca="true" t="shared" si="0" ref="D18:I18">+D12+D14+D16</f>
        <v>1500000</v>
      </c>
      <c r="E18" s="140">
        <f t="shared" si="0"/>
        <v>0</v>
      </c>
      <c r="F18" s="140">
        <f t="shared" si="0"/>
        <v>1500000</v>
      </c>
      <c r="G18" s="140">
        <f t="shared" si="0"/>
        <v>1936663</v>
      </c>
      <c r="H18" s="140">
        <f t="shared" si="0"/>
        <v>1936663</v>
      </c>
      <c r="I18" s="140">
        <f t="shared" si="0"/>
        <v>-436663</v>
      </c>
      <c r="J18" s="126"/>
    </row>
    <row r="19" spans="2:9" s="117" customFormat="1" ht="15">
      <c r="B19" s="78"/>
      <c r="C19" s="78"/>
      <c r="D19" s="78"/>
      <c r="E19" s="78"/>
      <c r="F19" s="78"/>
      <c r="G19" s="78"/>
      <c r="H19" s="78"/>
      <c r="I19" s="78"/>
    </row>
    <row r="21" spans="4:9" ht="38.25" customHeight="1">
      <c r="D21" s="506"/>
      <c r="E21" s="506"/>
      <c r="F21" s="44"/>
      <c r="G21" s="17"/>
      <c r="H21" s="507"/>
      <c r="I21" s="507"/>
    </row>
    <row r="22" spans="4:9" ht="15">
      <c r="D22" s="501" t="s">
        <v>459</v>
      </c>
      <c r="E22" s="501"/>
      <c r="F22" s="44"/>
      <c r="G22" s="44"/>
      <c r="H22" s="502" t="s">
        <v>449</v>
      </c>
      <c r="I22" s="502"/>
    </row>
    <row r="23" spans="4:9" ht="15">
      <c r="D23" s="503" t="s">
        <v>451</v>
      </c>
      <c r="E23" s="503"/>
      <c r="F23" s="48"/>
      <c r="G23" s="48"/>
      <c r="H23" s="503" t="s">
        <v>450</v>
      </c>
      <c r="I23" s="503"/>
    </row>
  </sheetData>
  <sheetProtection/>
  <mergeCells count="14">
    <mergeCell ref="B8:C10"/>
    <mergeCell ref="D8:H8"/>
    <mergeCell ref="I8:I9"/>
    <mergeCell ref="B2:I2"/>
    <mergeCell ref="B3:I3"/>
    <mergeCell ref="B4:I4"/>
    <mergeCell ref="B5:I5"/>
    <mergeCell ref="B6:I6"/>
    <mergeCell ref="D23:E23"/>
    <mergeCell ref="H23:I23"/>
    <mergeCell ref="D21:E21"/>
    <mergeCell ref="H21:I21"/>
    <mergeCell ref="D22:E22"/>
    <mergeCell ref="H22:I22"/>
  </mergeCells>
  <printOptions/>
  <pageMargins left="0.7" right="0.7" top="0.75" bottom="0.75" header="0.3" footer="0.3"/>
  <pageSetup fitToHeight="1" fitToWidth="1" horizontalDpi="600" verticalDpi="600" orientation="landscape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view="pageBreakPreview" zoomScale="96" zoomScaleNormal="89" zoomScaleSheetLayoutView="96" zoomScalePageLayoutView="0" workbookViewId="0" topLeftCell="A1">
      <selection activeCell="H82" sqref="H82"/>
    </sheetView>
  </sheetViews>
  <sheetFormatPr defaultColWidth="11.421875" defaultRowHeight="15"/>
  <cols>
    <col min="1" max="1" width="2.421875" style="117" customWidth="1"/>
    <col min="2" max="2" width="4.57421875" style="79" customWidth="1"/>
    <col min="3" max="3" width="57.28125" style="79" customWidth="1"/>
    <col min="4" max="9" width="12.7109375" style="79" customWidth="1"/>
    <col min="10" max="10" width="3.7109375" style="117" customWidth="1"/>
  </cols>
  <sheetData>
    <row r="1" spans="2:9" ht="15">
      <c r="B1" s="593" t="s">
        <v>465</v>
      </c>
      <c r="C1" s="594"/>
      <c r="D1" s="594"/>
      <c r="E1" s="594"/>
      <c r="F1" s="594"/>
      <c r="G1" s="594"/>
      <c r="H1" s="594"/>
      <c r="I1" s="595"/>
    </row>
    <row r="2" spans="2:9" ht="15">
      <c r="B2" s="573" t="s">
        <v>452</v>
      </c>
      <c r="C2" s="573"/>
      <c r="D2" s="573"/>
      <c r="E2" s="573"/>
      <c r="F2" s="573"/>
      <c r="G2" s="573"/>
      <c r="H2" s="573"/>
      <c r="I2" s="573"/>
    </row>
    <row r="3" spans="2:9" ht="15">
      <c r="B3" s="596" t="s">
        <v>233</v>
      </c>
      <c r="C3" s="597"/>
      <c r="D3" s="597"/>
      <c r="E3" s="597"/>
      <c r="F3" s="597"/>
      <c r="G3" s="597"/>
      <c r="H3" s="597"/>
      <c r="I3" s="598"/>
    </row>
    <row r="4" spans="2:9" ht="15">
      <c r="B4" s="596" t="s">
        <v>273</v>
      </c>
      <c r="C4" s="597"/>
      <c r="D4" s="597"/>
      <c r="E4" s="597"/>
      <c r="F4" s="597"/>
      <c r="G4" s="597"/>
      <c r="H4" s="597"/>
      <c r="I4" s="598"/>
    </row>
    <row r="5" spans="2:9" ht="15">
      <c r="B5" s="599" t="s">
        <v>461</v>
      </c>
      <c r="C5" s="600"/>
      <c r="D5" s="600"/>
      <c r="E5" s="600"/>
      <c r="F5" s="600"/>
      <c r="G5" s="600"/>
      <c r="H5" s="600"/>
      <c r="I5" s="601"/>
    </row>
    <row r="6" spans="2:9" s="117" customFormat="1" ht="6.75" customHeight="1">
      <c r="B6" s="78"/>
      <c r="C6" s="78"/>
      <c r="D6" s="78"/>
      <c r="E6" s="78"/>
      <c r="F6" s="78"/>
      <c r="G6" s="78"/>
      <c r="H6" s="78"/>
      <c r="I6" s="78"/>
    </row>
    <row r="7" spans="2:9" ht="15">
      <c r="B7" s="602" t="s">
        <v>76</v>
      </c>
      <c r="C7" s="602"/>
      <c r="D7" s="603" t="s">
        <v>235</v>
      </c>
      <c r="E7" s="603"/>
      <c r="F7" s="603"/>
      <c r="G7" s="603"/>
      <c r="H7" s="603"/>
      <c r="I7" s="603" t="s">
        <v>236</v>
      </c>
    </row>
    <row r="8" spans="2:9" ht="22.5">
      <c r="B8" s="602"/>
      <c r="C8" s="602"/>
      <c r="D8" s="118" t="s">
        <v>237</v>
      </c>
      <c r="E8" s="118" t="s">
        <v>238</v>
      </c>
      <c r="F8" s="118" t="s">
        <v>211</v>
      </c>
      <c r="G8" s="118" t="s">
        <v>212</v>
      </c>
      <c r="H8" s="118" t="s">
        <v>239</v>
      </c>
      <c r="I8" s="603"/>
    </row>
    <row r="9" spans="2:9" ht="11.25" customHeight="1">
      <c r="B9" s="602"/>
      <c r="C9" s="602"/>
      <c r="D9" s="118">
        <v>1</v>
      </c>
      <c r="E9" s="118">
        <v>2</v>
      </c>
      <c r="F9" s="118" t="s">
        <v>240</v>
      </c>
      <c r="G9" s="118">
        <v>4</v>
      </c>
      <c r="H9" s="118">
        <v>5</v>
      </c>
      <c r="I9" s="118" t="s">
        <v>241</v>
      </c>
    </row>
    <row r="10" spans="2:9" ht="15">
      <c r="B10" s="610" t="s">
        <v>180</v>
      </c>
      <c r="C10" s="611"/>
      <c r="D10" s="144">
        <f>SUM(D11:D17)</f>
        <v>500000</v>
      </c>
      <c r="E10" s="144">
        <f>SUM(E11:E17)</f>
        <v>0</v>
      </c>
      <c r="F10" s="144">
        <f>+D10+E10</f>
        <v>500000</v>
      </c>
      <c r="G10" s="144">
        <f>SUM(G11:G17)</f>
        <v>522000</v>
      </c>
      <c r="H10" s="144">
        <f>SUM(H11:H17)</f>
        <v>522000</v>
      </c>
      <c r="I10" s="144">
        <f>+F10-G10</f>
        <v>-22000</v>
      </c>
    </row>
    <row r="11" spans="2:9" ht="15">
      <c r="B11" s="142"/>
      <c r="C11" s="143" t="s">
        <v>248</v>
      </c>
      <c r="D11" s="141">
        <v>500000</v>
      </c>
      <c r="E11" s="141"/>
      <c r="F11" s="141">
        <f aca="true" t="shared" si="0" ref="F11:F74">+D11+E11</f>
        <v>500000</v>
      </c>
      <c r="G11" s="141">
        <v>522000</v>
      </c>
      <c r="H11" s="141">
        <v>522000</v>
      </c>
      <c r="I11" s="141">
        <f aca="true" t="shared" si="1" ref="I11:I74">+F11-G11</f>
        <v>-22000</v>
      </c>
    </row>
    <row r="12" spans="2:9" ht="15">
      <c r="B12" s="142"/>
      <c r="C12" s="143" t="s">
        <v>249</v>
      </c>
      <c r="D12" s="141"/>
      <c r="E12" s="141"/>
      <c r="F12" s="141">
        <f t="shared" si="0"/>
        <v>0</v>
      </c>
      <c r="G12" s="141"/>
      <c r="H12" s="141"/>
      <c r="I12" s="141">
        <f t="shared" si="1"/>
        <v>0</v>
      </c>
    </row>
    <row r="13" spans="2:9" ht="15">
      <c r="B13" s="142"/>
      <c r="C13" s="143" t="s">
        <v>250</v>
      </c>
      <c r="D13" s="141"/>
      <c r="E13" s="141"/>
      <c r="F13" s="141">
        <f t="shared" si="0"/>
        <v>0</v>
      </c>
      <c r="G13" s="141"/>
      <c r="H13" s="141"/>
      <c r="I13" s="141">
        <f t="shared" si="1"/>
        <v>0</v>
      </c>
    </row>
    <row r="14" spans="2:9" ht="15">
      <c r="B14" s="142"/>
      <c r="C14" s="143" t="s">
        <v>251</v>
      </c>
      <c r="D14" s="141"/>
      <c r="E14" s="141"/>
      <c r="F14" s="141">
        <f t="shared" si="0"/>
        <v>0</v>
      </c>
      <c r="G14" s="141"/>
      <c r="H14" s="141"/>
      <c r="I14" s="141">
        <f t="shared" si="1"/>
        <v>0</v>
      </c>
    </row>
    <row r="15" spans="2:9" ht="15">
      <c r="B15" s="142"/>
      <c r="C15" s="143" t="s">
        <v>252</v>
      </c>
      <c r="D15" s="141"/>
      <c r="E15" s="141"/>
      <c r="F15" s="141">
        <f t="shared" si="0"/>
        <v>0</v>
      </c>
      <c r="G15" s="141"/>
      <c r="H15" s="141"/>
      <c r="I15" s="141">
        <f t="shared" si="1"/>
        <v>0</v>
      </c>
    </row>
    <row r="16" spans="2:9" ht="15">
      <c r="B16" s="142"/>
      <c r="C16" s="143" t="s">
        <v>253</v>
      </c>
      <c r="D16" s="141"/>
      <c r="E16" s="141"/>
      <c r="F16" s="141">
        <f t="shared" si="0"/>
        <v>0</v>
      </c>
      <c r="G16" s="141"/>
      <c r="H16" s="141"/>
      <c r="I16" s="141">
        <f t="shared" si="1"/>
        <v>0</v>
      </c>
    </row>
    <row r="17" spans="2:9" ht="15">
      <c r="B17" s="142"/>
      <c r="C17" s="143" t="s">
        <v>254</v>
      </c>
      <c r="D17" s="141"/>
      <c r="E17" s="141"/>
      <c r="F17" s="141">
        <f t="shared" si="0"/>
        <v>0</v>
      </c>
      <c r="G17" s="141"/>
      <c r="H17" s="141"/>
      <c r="I17" s="141">
        <f t="shared" si="1"/>
        <v>0</v>
      </c>
    </row>
    <row r="18" spans="2:9" ht="15">
      <c r="B18" s="610" t="s">
        <v>88</v>
      </c>
      <c r="C18" s="611"/>
      <c r="D18" s="144">
        <f>SUM(D19:D27)</f>
        <v>1000000</v>
      </c>
      <c r="E18" s="144">
        <f>SUM(E19:E27)</f>
        <v>0</v>
      </c>
      <c r="F18" s="144">
        <f t="shared" si="0"/>
        <v>1000000</v>
      </c>
      <c r="G18" s="144">
        <f>SUM(G19:G27)</f>
        <v>1210348</v>
      </c>
      <c r="H18" s="144">
        <f>SUM(H19:H27)</f>
        <v>1210348</v>
      </c>
      <c r="I18" s="144">
        <f t="shared" si="1"/>
        <v>-210348</v>
      </c>
    </row>
    <row r="19" spans="2:9" ht="15">
      <c r="B19" s="142"/>
      <c r="C19" s="143" t="s">
        <v>255</v>
      </c>
      <c r="D19" s="141">
        <v>150000</v>
      </c>
      <c r="E19" s="141"/>
      <c r="F19" s="141">
        <f t="shared" si="0"/>
        <v>150000</v>
      </c>
      <c r="G19" s="141">
        <v>0</v>
      </c>
      <c r="H19" s="141">
        <v>0</v>
      </c>
      <c r="I19" s="141">
        <f t="shared" si="1"/>
        <v>150000</v>
      </c>
    </row>
    <row r="20" spans="2:9" ht="15">
      <c r="B20" s="142"/>
      <c r="C20" s="143" t="s">
        <v>256</v>
      </c>
      <c r="D20" s="141">
        <v>100000</v>
      </c>
      <c r="E20" s="141"/>
      <c r="F20" s="141">
        <f t="shared" si="0"/>
        <v>100000</v>
      </c>
      <c r="G20" s="141">
        <v>0</v>
      </c>
      <c r="H20" s="141">
        <v>0</v>
      </c>
      <c r="I20" s="141">
        <f t="shared" si="1"/>
        <v>100000</v>
      </c>
    </row>
    <row r="21" spans="2:9" ht="15">
      <c r="B21" s="142"/>
      <c r="C21" s="143" t="s">
        <v>257</v>
      </c>
      <c r="D21" s="141">
        <v>0</v>
      </c>
      <c r="E21" s="141"/>
      <c r="F21" s="141">
        <f t="shared" si="0"/>
        <v>0</v>
      </c>
      <c r="G21" s="141"/>
      <c r="H21" s="141"/>
      <c r="I21" s="141">
        <f t="shared" si="1"/>
        <v>0</v>
      </c>
    </row>
    <row r="22" spans="2:9" ht="15">
      <c r="B22" s="142"/>
      <c r="C22" s="143" t="s">
        <v>258</v>
      </c>
      <c r="D22" s="141">
        <v>500000</v>
      </c>
      <c r="E22" s="141"/>
      <c r="F22" s="141">
        <f t="shared" si="0"/>
        <v>500000</v>
      </c>
      <c r="G22" s="141">
        <v>1194839</v>
      </c>
      <c r="H22" s="141">
        <v>1194839</v>
      </c>
      <c r="I22" s="141">
        <f t="shared" si="1"/>
        <v>-694839</v>
      </c>
    </row>
    <row r="23" spans="2:9" ht="15">
      <c r="B23" s="142"/>
      <c r="C23" s="143" t="s">
        <v>259</v>
      </c>
      <c r="D23" s="141"/>
      <c r="E23" s="141"/>
      <c r="F23" s="141">
        <f t="shared" si="0"/>
        <v>0</v>
      </c>
      <c r="G23" s="141"/>
      <c r="H23" s="141"/>
      <c r="I23" s="141">
        <f t="shared" si="1"/>
        <v>0</v>
      </c>
    </row>
    <row r="24" spans="2:9" ht="15">
      <c r="B24" s="142"/>
      <c r="C24" s="143" t="s">
        <v>260</v>
      </c>
      <c r="D24" s="141">
        <v>200000</v>
      </c>
      <c r="E24" s="141"/>
      <c r="F24" s="141">
        <f t="shared" si="0"/>
        <v>200000</v>
      </c>
      <c r="G24" s="141">
        <v>15509</v>
      </c>
      <c r="H24" s="141">
        <v>15509</v>
      </c>
      <c r="I24" s="141">
        <f t="shared" si="1"/>
        <v>184491</v>
      </c>
    </row>
    <row r="25" spans="2:9" ht="15">
      <c r="B25" s="142"/>
      <c r="C25" s="143" t="s">
        <v>261</v>
      </c>
      <c r="D25" s="141"/>
      <c r="E25" s="141"/>
      <c r="F25" s="141">
        <f t="shared" si="0"/>
        <v>0</v>
      </c>
      <c r="G25" s="141"/>
      <c r="H25" s="141"/>
      <c r="I25" s="141">
        <f t="shared" si="1"/>
        <v>0</v>
      </c>
    </row>
    <row r="26" spans="2:9" ht="15">
      <c r="B26" s="142"/>
      <c r="C26" s="143" t="s">
        <v>262</v>
      </c>
      <c r="D26" s="141"/>
      <c r="E26" s="141"/>
      <c r="F26" s="141">
        <f t="shared" si="0"/>
        <v>0</v>
      </c>
      <c r="G26" s="141"/>
      <c r="H26" s="141"/>
      <c r="I26" s="141">
        <f t="shared" si="1"/>
        <v>0</v>
      </c>
    </row>
    <row r="27" spans="2:9" ht="15">
      <c r="B27" s="142"/>
      <c r="C27" s="143" t="s">
        <v>263</v>
      </c>
      <c r="D27" s="141">
        <v>50000</v>
      </c>
      <c r="E27" s="141"/>
      <c r="F27" s="141">
        <f t="shared" si="0"/>
        <v>50000</v>
      </c>
      <c r="G27" s="141">
        <v>0</v>
      </c>
      <c r="H27" s="141">
        <v>0</v>
      </c>
      <c r="I27" s="141">
        <f t="shared" si="1"/>
        <v>50000</v>
      </c>
    </row>
    <row r="28" spans="2:9" ht="15">
      <c r="B28" s="610" t="s">
        <v>90</v>
      </c>
      <c r="C28" s="611"/>
      <c r="D28" s="144">
        <f>SUM(D29:D37)</f>
        <v>0</v>
      </c>
      <c r="E28" s="144">
        <f>SUM(E29:E37)</f>
        <v>0</v>
      </c>
      <c r="F28" s="144">
        <f t="shared" si="0"/>
        <v>0</v>
      </c>
      <c r="G28" s="144">
        <f>SUM(G29:G37)</f>
        <v>204315</v>
      </c>
      <c r="H28" s="144">
        <f>SUM(H29:H37)</f>
        <v>204315</v>
      </c>
      <c r="I28" s="144">
        <f t="shared" si="1"/>
        <v>-204315</v>
      </c>
    </row>
    <row r="29" spans="2:9" ht="15">
      <c r="B29" s="142"/>
      <c r="C29" s="143" t="s">
        <v>264</v>
      </c>
      <c r="D29" s="141"/>
      <c r="E29" s="141"/>
      <c r="F29" s="141">
        <f t="shared" si="0"/>
        <v>0</v>
      </c>
      <c r="G29" s="141"/>
      <c r="H29" s="141"/>
      <c r="I29" s="141">
        <f t="shared" si="1"/>
        <v>0</v>
      </c>
    </row>
    <row r="30" spans="2:9" ht="15">
      <c r="B30" s="142"/>
      <c r="C30" s="143" t="s">
        <v>265</v>
      </c>
      <c r="D30" s="141"/>
      <c r="E30" s="141"/>
      <c r="F30" s="141">
        <f t="shared" si="0"/>
        <v>0</v>
      </c>
      <c r="G30" s="141"/>
      <c r="H30" s="141"/>
      <c r="I30" s="141">
        <f t="shared" si="1"/>
        <v>0</v>
      </c>
    </row>
    <row r="31" spans="2:9" ht="15">
      <c r="B31" s="142"/>
      <c r="C31" s="143" t="s">
        <v>266</v>
      </c>
      <c r="D31" s="141"/>
      <c r="E31" s="141"/>
      <c r="F31" s="141">
        <f t="shared" si="0"/>
        <v>0</v>
      </c>
      <c r="G31" s="141"/>
      <c r="H31" s="141"/>
      <c r="I31" s="141">
        <f t="shared" si="1"/>
        <v>0</v>
      </c>
    </row>
    <row r="32" spans="2:9" ht="15">
      <c r="B32" s="142"/>
      <c r="C32" s="143" t="s">
        <v>267</v>
      </c>
      <c r="D32" s="141"/>
      <c r="E32" s="141"/>
      <c r="F32" s="141">
        <f t="shared" si="0"/>
        <v>0</v>
      </c>
      <c r="G32" s="141"/>
      <c r="H32" s="141"/>
      <c r="I32" s="141">
        <f t="shared" si="1"/>
        <v>0</v>
      </c>
    </row>
    <row r="33" spans="2:9" ht="15">
      <c r="B33" s="142"/>
      <c r="C33" s="143" t="s">
        <v>268</v>
      </c>
      <c r="D33" s="141"/>
      <c r="E33" s="141"/>
      <c r="F33" s="141">
        <f t="shared" si="0"/>
        <v>0</v>
      </c>
      <c r="G33" s="141"/>
      <c r="H33" s="141"/>
      <c r="I33" s="141">
        <f t="shared" si="1"/>
        <v>0</v>
      </c>
    </row>
    <row r="34" spans="2:9" ht="15">
      <c r="B34" s="142"/>
      <c r="C34" s="143" t="s">
        <v>269</v>
      </c>
      <c r="D34" s="141"/>
      <c r="E34" s="141"/>
      <c r="F34" s="141">
        <f t="shared" si="0"/>
        <v>0</v>
      </c>
      <c r="G34" s="141"/>
      <c r="H34" s="141"/>
      <c r="I34" s="141">
        <f t="shared" si="1"/>
        <v>0</v>
      </c>
    </row>
    <row r="35" spans="2:9" ht="15">
      <c r="B35" s="142"/>
      <c r="C35" s="143" t="s">
        <v>270</v>
      </c>
      <c r="D35" s="141"/>
      <c r="E35" s="141"/>
      <c r="F35" s="141">
        <f t="shared" si="0"/>
        <v>0</v>
      </c>
      <c r="G35" s="141"/>
      <c r="H35" s="141"/>
      <c r="I35" s="141">
        <f t="shared" si="1"/>
        <v>0</v>
      </c>
    </row>
    <row r="36" spans="2:9" ht="15">
      <c r="B36" s="142"/>
      <c r="C36" s="143" t="s">
        <v>271</v>
      </c>
      <c r="D36" s="141"/>
      <c r="E36" s="141"/>
      <c r="F36" s="141">
        <f t="shared" si="0"/>
        <v>0</v>
      </c>
      <c r="G36" s="141"/>
      <c r="H36" s="141"/>
      <c r="I36" s="141">
        <f t="shared" si="1"/>
        <v>0</v>
      </c>
    </row>
    <row r="37" spans="2:9" ht="15">
      <c r="B37" s="142"/>
      <c r="C37" s="143" t="s">
        <v>272</v>
      </c>
      <c r="D37" s="141">
        <v>0</v>
      </c>
      <c r="E37" s="141"/>
      <c r="F37" s="141">
        <f t="shared" si="0"/>
        <v>0</v>
      </c>
      <c r="G37" s="141">
        <f>76875+127440</f>
        <v>204315</v>
      </c>
      <c r="H37" s="141">
        <f>76875+127440</f>
        <v>204315</v>
      </c>
      <c r="I37" s="141">
        <f t="shared" si="1"/>
        <v>-204315</v>
      </c>
    </row>
    <row r="38" spans="2:9" ht="15">
      <c r="B38" s="610" t="s">
        <v>224</v>
      </c>
      <c r="C38" s="611"/>
      <c r="D38" s="144">
        <f>SUM(D39:D47)</f>
        <v>0</v>
      </c>
      <c r="E38" s="144">
        <f>SUM(E39:E47)</f>
        <v>0</v>
      </c>
      <c r="F38" s="144">
        <f t="shared" si="0"/>
        <v>0</v>
      </c>
      <c r="G38" s="144">
        <f>SUM(G39:G47)</f>
        <v>0</v>
      </c>
      <c r="H38" s="144">
        <f>SUM(H39:H47)</f>
        <v>0</v>
      </c>
      <c r="I38" s="144">
        <f t="shared" si="1"/>
        <v>0</v>
      </c>
    </row>
    <row r="39" spans="2:9" ht="15">
      <c r="B39" s="142"/>
      <c r="C39" s="143" t="s">
        <v>94</v>
      </c>
      <c r="D39" s="141"/>
      <c r="E39" s="141"/>
      <c r="F39" s="141">
        <f t="shared" si="0"/>
        <v>0</v>
      </c>
      <c r="G39" s="141"/>
      <c r="H39" s="141"/>
      <c r="I39" s="141">
        <f t="shared" si="1"/>
        <v>0</v>
      </c>
    </row>
    <row r="40" spans="2:9" ht="15">
      <c r="B40" s="142"/>
      <c r="C40" s="143" t="s">
        <v>96</v>
      </c>
      <c r="D40" s="141"/>
      <c r="E40" s="141"/>
      <c r="F40" s="141">
        <f t="shared" si="0"/>
        <v>0</v>
      </c>
      <c r="G40" s="141"/>
      <c r="H40" s="141"/>
      <c r="I40" s="141">
        <f t="shared" si="1"/>
        <v>0</v>
      </c>
    </row>
    <row r="41" spans="2:9" ht="15">
      <c r="B41" s="142"/>
      <c r="C41" s="143" t="s">
        <v>98</v>
      </c>
      <c r="D41" s="141"/>
      <c r="E41" s="141"/>
      <c r="F41" s="141">
        <f t="shared" si="0"/>
        <v>0</v>
      </c>
      <c r="G41" s="141"/>
      <c r="H41" s="141"/>
      <c r="I41" s="141">
        <f t="shared" si="1"/>
        <v>0</v>
      </c>
    </row>
    <row r="42" spans="2:9" ht="15">
      <c r="B42" s="142"/>
      <c r="C42" s="143" t="s">
        <v>99</v>
      </c>
      <c r="D42" s="141"/>
      <c r="E42" s="141"/>
      <c r="F42" s="141">
        <f t="shared" si="0"/>
        <v>0</v>
      </c>
      <c r="G42" s="141"/>
      <c r="H42" s="141"/>
      <c r="I42" s="141">
        <f t="shared" si="1"/>
        <v>0</v>
      </c>
    </row>
    <row r="43" spans="2:9" ht="15">
      <c r="B43" s="142"/>
      <c r="C43" s="143" t="s">
        <v>101</v>
      </c>
      <c r="D43" s="141"/>
      <c r="E43" s="141"/>
      <c r="F43" s="141">
        <f t="shared" si="0"/>
        <v>0</v>
      </c>
      <c r="G43" s="141"/>
      <c r="H43" s="141"/>
      <c r="I43" s="141">
        <f t="shared" si="1"/>
        <v>0</v>
      </c>
    </row>
    <row r="44" spans="2:9" ht="15">
      <c r="B44" s="142"/>
      <c r="C44" s="143" t="s">
        <v>274</v>
      </c>
      <c r="D44" s="141"/>
      <c r="E44" s="141"/>
      <c r="F44" s="141">
        <f t="shared" si="0"/>
        <v>0</v>
      </c>
      <c r="G44" s="141"/>
      <c r="H44" s="141"/>
      <c r="I44" s="141">
        <f t="shared" si="1"/>
        <v>0</v>
      </c>
    </row>
    <row r="45" spans="2:9" ht="15">
      <c r="B45" s="142"/>
      <c r="C45" s="143" t="s">
        <v>104</v>
      </c>
      <c r="D45" s="141"/>
      <c r="E45" s="141"/>
      <c r="F45" s="141">
        <f t="shared" si="0"/>
        <v>0</v>
      </c>
      <c r="G45" s="141"/>
      <c r="H45" s="141"/>
      <c r="I45" s="141">
        <f t="shared" si="1"/>
        <v>0</v>
      </c>
    </row>
    <row r="46" spans="2:9" ht="15">
      <c r="B46" s="142"/>
      <c r="C46" s="143" t="s">
        <v>105</v>
      </c>
      <c r="D46" s="141"/>
      <c r="E46" s="141"/>
      <c r="F46" s="141">
        <f t="shared" si="0"/>
        <v>0</v>
      </c>
      <c r="G46" s="141"/>
      <c r="H46" s="141"/>
      <c r="I46" s="141">
        <f t="shared" si="1"/>
        <v>0</v>
      </c>
    </row>
    <row r="47" spans="2:9" ht="15">
      <c r="B47" s="142"/>
      <c r="C47" s="143" t="s">
        <v>107</v>
      </c>
      <c r="D47" s="141"/>
      <c r="E47" s="141"/>
      <c r="F47" s="141">
        <f t="shared" si="0"/>
        <v>0</v>
      </c>
      <c r="G47" s="141"/>
      <c r="H47" s="141"/>
      <c r="I47" s="141">
        <f t="shared" si="1"/>
        <v>0</v>
      </c>
    </row>
    <row r="48" spans="2:9" ht="15">
      <c r="B48" s="610" t="s">
        <v>275</v>
      </c>
      <c r="C48" s="611"/>
      <c r="D48" s="144">
        <f>SUM(D49:D57)</f>
        <v>0</v>
      </c>
      <c r="E48" s="144">
        <f>SUM(E49:E57)</f>
        <v>0</v>
      </c>
      <c r="F48" s="144">
        <f t="shared" si="0"/>
        <v>0</v>
      </c>
      <c r="G48" s="144">
        <f>SUM(G49:G57)</f>
        <v>0</v>
      </c>
      <c r="H48" s="144">
        <f>SUM(H49:H57)</f>
        <v>0</v>
      </c>
      <c r="I48" s="144">
        <f t="shared" si="1"/>
        <v>0</v>
      </c>
    </row>
    <row r="49" spans="2:9" ht="15">
      <c r="B49" s="142"/>
      <c r="C49" s="143" t="s">
        <v>276</v>
      </c>
      <c r="D49" s="141"/>
      <c r="E49" s="141"/>
      <c r="F49" s="141">
        <v>0</v>
      </c>
      <c r="G49" s="141">
        <v>0</v>
      </c>
      <c r="H49" s="141">
        <v>0</v>
      </c>
      <c r="I49" s="141">
        <f t="shared" si="1"/>
        <v>0</v>
      </c>
    </row>
    <row r="50" spans="2:9" ht="15">
      <c r="B50" s="142"/>
      <c r="C50" s="143" t="s">
        <v>277</v>
      </c>
      <c r="D50" s="141"/>
      <c r="E50" s="141"/>
      <c r="F50" s="141">
        <f t="shared" si="0"/>
        <v>0</v>
      </c>
      <c r="G50" s="141"/>
      <c r="H50" s="141"/>
      <c r="I50" s="141">
        <f t="shared" si="1"/>
        <v>0</v>
      </c>
    </row>
    <row r="51" spans="2:9" ht="15">
      <c r="B51" s="142"/>
      <c r="C51" s="143" t="s">
        <v>278</v>
      </c>
      <c r="D51" s="141"/>
      <c r="E51" s="141"/>
      <c r="F51" s="141">
        <f t="shared" si="0"/>
        <v>0</v>
      </c>
      <c r="G51" s="141"/>
      <c r="H51" s="141"/>
      <c r="I51" s="141">
        <f t="shared" si="1"/>
        <v>0</v>
      </c>
    </row>
    <row r="52" spans="2:9" ht="15">
      <c r="B52" s="142"/>
      <c r="C52" s="143" t="s">
        <v>279</v>
      </c>
      <c r="D52" s="141"/>
      <c r="E52" s="141"/>
      <c r="F52" s="141">
        <f t="shared" si="0"/>
        <v>0</v>
      </c>
      <c r="G52" s="141"/>
      <c r="H52" s="141"/>
      <c r="I52" s="141">
        <f t="shared" si="1"/>
        <v>0</v>
      </c>
    </row>
    <row r="53" spans="2:9" ht="15">
      <c r="B53" s="142"/>
      <c r="C53" s="143" t="s">
        <v>280</v>
      </c>
      <c r="D53" s="141"/>
      <c r="E53" s="141"/>
      <c r="F53" s="141">
        <f t="shared" si="0"/>
        <v>0</v>
      </c>
      <c r="G53" s="141"/>
      <c r="H53" s="141"/>
      <c r="I53" s="141">
        <f t="shared" si="1"/>
        <v>0</v>
      </c>
    </row>
    <row r="54" spans="2:9" ht="15">
      <c r="B54" s="142"/>
      <c r="C54" s="143" t="s">
        <v>281</v>
      </c>
      <c r="D54" s="141">
        <v>0</v>
      </c>
      <c r="E54" s="141">
        <v>0</v>
      </c>
      <c r="F54" s="141">
        <f t="shared" si="0"/>
        <v>0</v>
      </c>
      <c r="G54" s="141">
        <v>0</v>
      </c>
      <c r="H54" s="141">
        <v>0</v>
      </c>
      <c r="I54" s="141">
        <f t="shared" si="1"/>
        <v>0</v>
      </c>
    </row>
    <row r="55" spans="2:9" ht="15">
      <c r="B55" s="142"/>
      <c r="C55" s="143" t="s">
        <v>282</v>
      </c>
      <c r="D55" s="141"/>
      <c r="E55" s="141"/>
      <c r="F55" s="141">
        <f t="shared" si="0"/>
        <v>0</v>
      </c>
      <c r="G55" s="141"/>
      <c r="H55" s="141"/>
      <c r="I55" s="141">
        <f t="shared" si="1"/>
        <v>0</v>
      </c>
    </row>
    <row r="56" spans="2:9" ht="15">
      <c r="B56" s="142"/>
      <c r="C56" s="143" t="s">
        <v>283</v>
      </c>
      <c r="D56" s="141"/>
      <c r="E56" s="141"/>
      <c r="F56" s="141">
        <f t="shared" si="0"/>
        <v>0</v>
      </c>
      <c r="G56" s="141"/>
      <c r="H56" s="141"/>
      <c r="I56" s="141">
        <f t="shared" si="1"/>
        <v>0</v>
      </c>
    </row>
    <row r="57" spans="2:9" ht="15">
      <c r="B57" s="142"/>
      <c r="C57" s="143" t="s">
        <v>37</v>
      </c>
      <c r="D57" s="141"/>
      <c r="E57" s="141"/>
      <c r="F57" s="141">
        <f t="shared" si="0"/>
        <v>0</v>
      </c>
      <c r="G57" s="141"/>
      <c r="H57" s="141"/>
      <c r="I57" s="141">
        <f t="shared" si="1"/>
        <v>0</v>
      </c>
    </row>
    <row r="58" spans="2:9" ht="15">
      <c r="B58" s="610" t="s">
        <v>128</v>
      </c>
      <c r="C58" s="611"/>
      <c r="D58" s="144">
        <f>SUM(D59:D61)</f>
        <v>0</v>
      </c>
      <c r="E58" s="144">
        <f>SUM(E59:E61)</f>
        <v>0</v>
      </c>
      <c r="F58" s="144">
        <f t="shared" si="0"/>
        <v>0</v>
      </c>
      <c r="G58" s="144">
        <f>SUM(G59:G61)</f>
        <v>0</v>
      </c>
      <c r="H58" s="144">
        <f>SUM(H59:H61)</f>
        <v>0</v>
      </c>
      <c r="I58" s="144">
        <f t="shared" si="1"/>
        <v>0</v>
      </c>
    </row>
    <row r="59" spans="2:9" ht="15">
      <c r="B59" s="142"/>
      <c r="C59" s="143" t="s">
        <v>284</v>
      </c>
      <c r="D59" s="141"/>
      <c r="E59" s="141"/>
      <c r="F59" s="141">
        <f t="shared" si="0"/>
        <v>0</v>
      </c>
      <c r="G59" s="141"/>
      <c r="H59" s="141"/>
      <c r="I59" s="141">
        <f t="shared" si="1"/>
        <v>0</v>
      </c>
    </row>
    <row r="60" spans="2:9" ht="15">
      <c r="B60" s="142"/>
      <c r="C60" s="143" t="s">
        <v>285</v>
      </c>
      <c r="D60" s="141"/>
      <c r="E60" s="141"/>
      <c r="F60" s="141">
        <f t="shared" si="0"/>
        <v>0</v>
      </c>
      <c r="G60" s="141"/>
      <c r="H60" s="141"/>
      <c r="I60" s="141">
        <f t="shared" si="1"/>
        <v>0</v>
      </c>
    </row>
    <row r="61" spans="2:9" ht="15">
      <c r="B61" s="142"/>
      <c r="C61" s="143" t="s">
        <v>286</v>
      </c>
      <c r="D61" s="141"/>
      <c r="E61" s="141"/>
      <c r="F61" s="141">
        <f t="shared" si="0"/>
        <v>0</v>
      </c>
      <c r="G61" s="141"/>
      <c r="H61" s="141"/>
      <c r="I61" s="141">
        <f t="shared" si="1"/>
        <v>0</v>
      </c>
    </row>
    <row r="62" spans="2:9" ht="15">
      <c r="B62" s="610" t="s">
        <v>287</v>
      </c>
      <c r="C62" s="611"/>
      <c r="D62" s="144">
        <f>SUM(D63:D69)</f>
        <v>0</v>
      </c>
      <c r="E62" s="144">
        <f>SUM(E63:E69)</f>
        <v>0</v>
      </c>
      <c r="F62" s="144">
        <f t="shared" si="0"/>
        <v>0</v>
      </c>
      <c r="G62" s="144">
        <f>SUM(G63:G69)</f>
        <v>0</v>
      </c>
      <c r="H62" s="144">
        <f>SUM(H63:H69)</f>
        <v>0</v>
      </c>
      <c r="I62" s="144">
        <f t="shared" si="1"/>
        <v>0</v>
      </c>
    </row>
    <row r="63" spans="2:9" ht="15">
      <c r="B63" s="142"/>
      <c r="C63" s="143" t="s">
        <v>288</v>
      </c>
      <c r="D63" s="141"/>
      <c r="E63" s="141"/>
      <c r="F63" s="141">
        <f t="shared" si="0"/>
        <v>0</v>
      </c>
      <c r="G63" s="141"/>
      <c r="H63" s="141"/>
      <c r="I63" s="141">
        <f t="shared" si="1"/>
        <v>0</v>
      </c>
    </row>
    <row r="64" spans="2:9" ht="15">
      <c r="B64" s="142"/>
      <c r="C64" s="143" t="s">
        <v>289</v>
      </c>
      <c r="D64" s="141"/>
      <c r="E64" s="141"/>
      <c r="F64" s="141">
        <f t="shared" si="0"/>
        <v>0</v>
      </c>
      <c r="G64" s="141"/>
      <c r="H64" s="141"/>
      <c r="I64" s="141">
        <f t="shared" si="1"/>
        <v>0</v>
      </c>
    </row>
    <row r="65" spans="2:9" ht="15">
      <c r="B65" s="142"/>
      <c r="C65" s="143" t="s">
        <v>290</v>
      </c>
      <c r="D65" s="141"/>
      <c r="E65" s="141"/>
      <c r="F65" s="141">
        <f t="shared" si="0"/>
        <v>0</v>
      </c>
      <c r="G65" s="141"/>
      <c r="H65" s="141"/>
      <c r="I65" s="141">
        <f t="shared" si="1"/>
        <v>0</v>
      </c>
    </row>
    <row r="66" spans="2:9" ht="15">
      <c r="B66" s="142"/>
      <c r="C66" s="143" t="s">
        <v>291</v>
      </c>
      <c r="D66" s="141"/>
      <c r="E66" s="141"/>
      <c r="F66" s="141">
        <f t="shared" si="0"/>
        <v>0</v>
      </c>
      <c r="G66" s="141"/>
      <c r="H66" s="141"/>
      <c r="I66" s="141">
        <f t="shared" si="1"/>
        <v>0</v>
      </c>
    </row>
    <row r="67" spans="2:9" ht="15">
      <c r="B67" s="142"/>
      <c r="C67" s="143" t="s">
        <v>292</v>
      </c>
      <c r="D67" s="141"/>
      <c r="E67" s="141"/>
      <c r="F67" s="141">
        <f t="shared" si="0"/>
        <v>0</v>
      </c>
      <c r="G67" s="141"/>
      <c r="H67" s="141"/>
      <c r="I67" s="141">
        <f t="shared" si="1"/>
        <v>0</v>
      </c>
    </row>
    <row r="68" spans="2:9" ht="15">
      <c r="B68" s="142"/>
      <c r="C68" s="143" t="s">
        <v>293</v>
      </c>
      <c r="D68" s="141"/>
      <c r="E68" s="141"/>
      <c r="F68" s="141">
        <f t="shared" si="0"/>
        <v>0</v>
      </c>
      <c r="G68" s="141"/>
      <c r="H68" s="141"/>
      <c r="I68" s="141">
        <f t="shared" si="1"/>
        <v>0</v>
      </c>
    </row>
    <row r="69" spans="2:9" ht="15">
      <c r="B69" s="142"/>
      <c r="C69" s="143" t="s">
        <v>294</v>
      </c>
      <c r="D69" s="141"/>
      <c r="E69" s="141"/>
      <c r="F69" s="141">
        <f t="shared" si="0"/>
        <v>0</v>
      </c>
      <c r="G69" s="141"/>
      <c r="H69" s="141"/>
      <c r="I69" s="141">
        <f t="shared" si="1"/>
        <v>0</v>
      </c>
    </row>
    <row r="70" spans="2:9" ht="15">
      <c r="B70" s="590" t="s">
        <v>102</v>
      </c>
      <c r="C70" s="582"/>
      <c r="D70" s="144">
        <f>SUM(D71:D73)</f>
        <v>0</v>
      </c>
      <c r="E70" s="144">
        <f>SUM(E71:E73)</f>
        <v>0</v>
      </c>
      <c r="F70" s="144">
        <f t="shared" si="0"/>
        <v>0</v>
      </c>
      <c r="G70" s="144">
        <f>SUM(G71:G73)</f>
        <v>0</v>
      </c>
      <c r="H70" s="144">
        <f>SUM(H71:H73)</f>
        <v>0</v>
      </c>
      <c r="I70" s="144">
        <f t="shared" si="1"/>
        <v>0</v>
      </c>
    </row>
    <row r="71" spans="2:9" ht="15">
      <c r="B71" s="142"/>
      <c r="C71" s="143" t="s">
        <v>111</v>
      </c>
      <c r="D71" s="141"/>
      <c r="E71" s="141"/>
      <c r="F71" s="141">
        <f t="shared" si="0"/>
        <v>0</v>
      </c>
      <c r="G71" s="141"/>
      <c r="H71" s="141"/>
      <c r="I71" s="141">
        <f t="shared" si="1"/>
        <v>0</v>
      </c>
    </row>
    <row r="72" spans="2:9" ht="15">
      <c r="B72" s="142"/>
      <c r="C72" s="143" t="s">
        <v>50</v>
      </c>
      <c r="D72" s="141"/>
      <c r="E72" s="141"/>
      <c r="F72" s="141">
        <f t="shared" si="0"/>
        <v>0</v>
      </c>
      <c r="G72" s="141"/>
      <c r="H72" s="141"/>
      <c r="I72" s="141">
        <f t="shared" si="1"/>
        <v>0</v>
      </c>
    </row>
    <row r="73" spans="2:9" ht="15">
      <c r="B73" s="142"/>
      <c r="C73" s="143" t="s">
        <v>114</v>
      </c>
      <c r="D73" s="141"/>
      <c r="E73" s="141"/>
      <c r="F73" s="141">
        <f t="shared" si="0"/>
        <v>0</v>
      </c>
      <c r="G73" s="141"/>
      <c r="H73" s="141"/>
      <c r="I73" s="141">
        <f t="shared" si="1"/>
        <v>0</v>
      </c>
    </row>
    <row r="74" spans="2:9" ht="15">
      <c r="B74" s="610" t="s">
        <v>295</v>
      </c>
      <c r="C74" s="611"/>
      <c r="D74" s="144">
        <f>SUM(D75:D81)</f>
        <v>0</v>
      </c>
      <c r="E74" s="144">
        <f>SUM(E75:E81)</f>
        <v>0</v>
      </c>
      <c r="F74" s="144">
        <f t="shared" si="0"/>
        <v>0</v>
      </c>
      <c r="G74" s="144">
        <f>SUM(G75:G81)</f>
        <v>0</v>
      </c>
      <c r="H74" s="144">
        <f>SUM(H75:H81)</f>
        <v>0</v>
      </c>
      <c r="I74" s="144">
        <f t="shared" si="1"/>
        <v>0</v>
      </c>
    </row>
    <row r="75" spans="2:9" ht="15">
      <c r="B75" s="142"/>
      <c r="C75" s="143" t="s">
        <v>296</v>
      </c>
      <c r="D75" s="141"/>
      <c r="E75" s="141"/>
      <c r="F75" s="141">
        <f aca="true" t="shared" si="2" ref="F75:F81">+D75+E75</f>
        <v>0</v>
      </c>
      <c r="G75" s="141"/>
      <c r="H75" s="141"/>
      <c r="I75" s="141">
        <f aca="true" t="shared" si="3" ref="I75:I81">+F75-G75</f>
        <v>0</v>
      </c>
    </row>
    <row r="76" spans="2:9" ht="15">
      <c r="B76" s="142"/>
      <c r="C76" s="143" t="s">
        <v>117</v>
      </c>
      <c r="D76" s="141"/>
      <c r="E76" s="141"/>
      <c r="F76" s="141">
        <f t="shared" si="2"/>
        <v>0</v>
      </c>
      <c r="G76" s="141"/>
      <c r="H76" s="141"/>
      <c r="I76" s="141">
        <f t="shared" si="3"/>
        <v>0</v>
      </c>
    </row>
    <row r="77" spans="2:9" ht="15">
      <c r="B77" s="142"/>
      <c r="C77" s="143" t="s">
        <v>118</v>
      </c>
      <c r="D77" s="141"/>
      <c r="E77" s="141"/>
      <c r="F77" s="141">
        <f t="shared" si="2"/>
        <v>0</v>
      </c>
      <c r="G77" s="141"/>
      <c r="H77" s="141"/>
      <c r="I77" s="141">
        <f t="shared" si="3"/>
        <v>0</v>
      </c>
    </row>
    <row r="78" spans="2:9" ht="15">
      <c r="B78" s="142"/>
      <c r="C78" s="143" t="s">
        <v>119</v>
      </c>
      <c r="D78" s="141"/>
      <c r="E78" s="141"/>
      <c r="F78" s="141">
        <f t="shared" si="2"/>
        <v>0</v>
      </c>
      <c r="G78" s="141"/>
      <c r="H78" s="141"/>
      <c r="I78" s="141">
        <f t="shared" si="3"/>
        <v>0</v>
      </c>
    </row>
    <row r="79" spans="2:9" ht="15">
      <c r="B79" s="142"/>
      <c r="C79" s="143" t="s">
        <v>120</v>
      </c>
      <c r="D79" s="141"/>
      <c r="E79" s="141"/>
      <c r="F79" s="141">
        <f t="shared" si="2"/>
        <v>0</v>
      </c>
      <c r="G79" s="141"/>
      <c r="H79" s="141"/>
      <c r="I79" s="141">
        <f t="shared" si="3"/>
        <v>0</v>
      </c>
    </row>
    <row r="80" spans="2:9" ht="15">
      <c r="B80" s="142"/>
      <c r="C80" s="143" t="s">
        <v>121</v>
      </c>
      <c r="D80" s="141"/>
      <c r="E80" s="141"/>
      <c r="F80" s="141">
        <f t="shared" si="2"/>
        <v>0</v>
      </c>
      <c r="G80" s="141"/>
      <c r="H80" s="141"/>
      <c r="I80" s="141">
        <f t="shared" si="3"/>
        <v>0</v>
      </c>
    </row>
    <row r="81" spans="2:9" ht="15">
      <c r="B81" s="142"/>
      <c r="C81" s="143" t="s">
        <v>297</v>
      </c>
      <c r="D81" s="141"/>
      <c r="E81" s="141"/>
      <c r="F81" s="141">
        <f t="shared" si="2"/>
        <v>0</v>
      </c>
      <c r="G81" s="141"/>
      <c r="H81" s="141"/>
      <c r="I81" s="141">
        <f t="shared" si="3"/>
        <v>0</v>
      </c>
    </row>
    <row r="82" spans="1:10" s="129" customFormat="1" ht="15">
      <c r="A82" s="126"/>
      <c r="B82" s="145"/>
      <c r="C82" s="146" t="s">
        <v>242</v>
      </c>
      <c r="D82" s="147">
        <f aca="true" t="shared" si="4" ref="D82:I82">+D10+D18+D28+D38+D48+D58+D62+D70+D74</f>
        <v>1500000</v>
      </c>
      <c r="E82" s="147">
        <f t="shared" si="4"/>
        <v>0</v>
      </c>
      <c r="F82" s="147">
        <f t="shared" si="4"/>
        <v>1500000</v>
      </c>
      <c r="G82" s="147">
        <f t="shared" si="4"/>
        <v>1936663</v>
      </c>
      <c r="H82" s="147">
        <f t="shared" si="4"/>
        <v>1936663</v>
      </c>
      <c r="I82" s="147">
        <f t="shared" si="4"/>
        <v>-436663</v>
      </c>
      <c r="J82" s="126"/>
    </row>
    <row r="84" spans="4:9" ht="14.25" customHeight="1">
      <c r="D84" s="506"/>
      <c r="E84" s="506"/>
      <c r="F84" s="44"/>
      <c r="G84" s="17"/>
      <c r="H84" s="507"/>
      <c r="I84" s="507"/>
    </row>
    <row r="85" spans="4:9" ht="15">
      <c r="D85" s="501" t="s">
        <v>459</v>
      </c>
      <c r="E85" s="501"/>
      <c r="F85" s="44"/>
      <c r="G85" s="44"/>
      <c r="H85" s="502" t="s">
        <v>449</v>
      </c>
      <c r="I85" s="502"/>
    </row>
    <row r="86" spans="4:9" ht="15">
      <c r="D86" s="503" t="s">
        <v>451</v>
      </c>
      <c r="E86" s="503"/>
      <c r="F86" s="48"/>
      <c r="G86" s="48"/>
      <c r="H86" s="503" t="s">
        <v>450</v>
      </c>
      <c r="I86" s="503"/>
    </row>
  </sheetData>
  <sheetProtection/>
  <mergeCells count="23">
    <mergeCell ref="B7:C9"/>
    <mergeCell ref="D7:H7"/>
    <mergeCell ref="B1:I1"/>
    <mergeCell ref="B2:I2"/>
    <mergeCell ref="B3:I3"/>
    <mergeCell ref="B4:I4"/>
    <mergeCell ref="B5:I5"/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D86:E86"/>
    <mergeCell ref="H86:I86"/>
    <mergeCell ref="D84:E84"/>
    <mergeCell ref="H84:I84"/>
    <mergeCell ref="D85:E85"/>
    <mergeCell ref="H85:I85"/>
  </mergeCells>
  <printOptions/>
  <pageMargins left="0.7" right="0.7" top="0.75" bottom="0.75" header="0.3" footer="0.3"/>
  <pageSetup fitToHeight="0" fitToWidth="1" horizontalDpi="600" verticalDpi="600" orientation="landscape" scale="84" r:id="rId1"/>
  <rowBreaks count="2" manualBreakCount="2">
    <brk id="28" max="255" man="1"/>
    <brk id="58" max="255" man="1"/>
  </rowBreaks>
  <ignoredErrors>
    <ignoredError sqref="F10 F18 F28 F38 F48 F58 F62 F70 F7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view="pageBreakPreview" zoomScale="106" zoomScaleNormal="89" zoomScaleSheetLayoutView="106" zoomScalePageLayoutView="0" workbookViewId="0" topLeftCell="A36">
      <selection activeCell="H53" sqref="H53:I53"/>
    </sheetView>
  </sheetViews>
  <sheetFormatPr defaultColWidth="11.421875" defaultRowHeight="15"/>
  <cols>
    <col min="1" max="1" width="1.57421875" style="117" customWidth="1"/>
    <col min="2" max="2" width="4.57421875" style="159" customWidth="1"/>
    <col min="3" max="3" width="60.28125" style="79" customWidth="1"/>
    <col min="4" max="9" width="12.7109375" style="79" customWidth="1"/>
    <col min="10" max="10" width="3.28125" style="117" customWidth="1"/>
  </cols>
  <sheetData>
    <row r="1" spans="2:9" s="117" customFormat="1" ht="8.25" customHeight="1">
      <c r="B1" s="78"/>
      <c r="C1" s="78"/>
      <c r="D1" s="78"/>
      <c r="E1" s="78"/>
      <c r="F1" s="78"/>
      <c r="G1" s="78"/>
      <c r="H1" s="78"/>
      <c r="I1" s="78"/>
    </row>
    <row r="2" spans="2:9" ht="15">
      <c r="B2" s="593" t="s">
        <v>465</v>
      </c>
      <c r="C2" s="594"/>
      <c r="D2" s="594"/>
      <c r="E2" s="594"/>
      <c r="F2" s="594"/>
      <c r="G2" s="594"/>
      <c r="H2" s="594"/>
      <c r="I2" s="595"/>
    </row>
    <row r="3" spans="2:9" ht="15">
      <c r="B3" s="573" t="s">
        <v>452</v>
      </c>
      <c r="C3" s="573"/>
      <c r="D3" s="573"/>
      <c r="E3" s="573"/>
      <c r="F3" s="573"/>
      <c r="G3" s="573"/>
      <c r="H3" s="573"/>
      <c r="I3" s="573"/>
    </row>
    <row r="4" spans="2:9" ht="15">
      <c r="B4" s="596" t="s">
        <v>233</v>
      </c>
      <c r="C4" s="597"/>
      <c r="D4" s="597"/>
      <c r="E4" s="597"/>
      <c r="F4" s="597"/>
      <c r="G4" s="597"/>
      <c r="H4" s="597"/>
      <c r="I4" s="598"/>
    </row>
    <row r="5" spans="2:9" ht="15">
      <c r="B5" s="596" t="s">
        <v>298</v>
      </c>
      <c r="C5" s="597"/>
      <c r="D5" s="597"/>
      <c r="E5" s="597"/>
      <c r="F5" s="597"/>
      <c r="G5" s="597"/>
      <c r="H5" s="597"/>
      <c r="I5" s="598"/>
    </row>
    <row r="6" spans="2:9" ht="15">
      <c r="B6" s="599" t="s">
        <v>469</v>
      </c>
      <c r="C6" s="600"/>
      <c r="D6" s="600"/>
      <c r="E6" s="600"/>
      <c r="F6" s="600"/>
      <c r="G6" s="600"/>
      <c r="H6" s="600"/>
      <c r="I6" s="601"/>
    </row>
    <row r="7" spans="2:9" s="117" customFormat="1" ht="9" customHeight="1">
      <c r="B7" s="78"/>
      <c r="C7" s="78"/>
      <c r="D7" s="78"/>
      <c r="E7" s="78"/>
      <c r="F7" s="78"/>
      <c r="G7" s="78"/>
      <c r="H7" s="78"/>
      <c r="I7" s="78"/>
    </row>
    <row r="8" spans="2:9" ht="15">
      <c r="B8" s="602" t="s">
        <v>76</v>
      </c>
      <c r="C8" s="602"/>
      <c r="D8" s="603" t="s">
        <v>235</v>
      </c>
      <c r="E8" s="603"/>
      <c r="F8" s="603"/>
      <c r="G8" s="603"/>
      <c r="H8" s="603"/>
      <c r="I8" s="603" t="s">
        <v>236</v>
      </c>
    </row>
    <row r="9" spans="2:9" ht="22.5">
      <c r="B9" s="602"/>
      <c r="C9" s="602"/>
      <c r="D9" s="118" t="s">
        <v>237</v>
      </c>
      <c r="E9" s="118" t="s">
        <v>238</v>
      </c>
      <c r="F9" s="118" t="s">
        <v>211</v>
      </c>
      <c r="G9" s="118" t="s">
        <v>212</v>
      </c>
      <c r="H9" s="118" t="s">
        <v>239</v>
      </c>
      <c r="I9" s="603"/>
    </row>
    <row r="10" spans="2:9" ht="15">
      <c r="B10" s="602"/>
      <c r="C10" s="602"/>
      <c r="D10" s="118">
        <v>1</v>
      </c>
      <c r="E10" s="118">
        <v>2</v>
      </c>
      <c r="F10" s="118" t="s">
        <v>240</v>
      </c>
      <c r="G10" s="118">
        <v>4</v>
      </c>
      <c r="H10" s="118">
        <v>5</v>
      </c>
      <c r="I10" s="118" t="s">
        <v>241</v>
      </c>
    </row>
    <row r="11" spans="2:9" ht="3" customHeight="1">
      <c r="B11" s="148"/>
      <c r="C11" s="133"/>
      <c r="D11" s="134"/>
      <c r="E11" s="134"/>
      <c r="F11" s="134"/>
      <c r="G11" s="134"/>
      <c r="H11" s="134"/>
      <c r="I11" s="134"/>
    </row>
    <row r="12" spans="1:10" s="150" customFormat="1" ht="15">
      <c r="A12" s="149"/>
      <c r="B12" s="612" t="s">
        <v>299</v>
      </c>
      <c r="C12" s="613"/>
      <c r="D12" s="160">
        <f aca="true" t="shared" si="0" ref="D12:I12">SUM(D13:D20)</f>
        <v>0</v>
      </c>
      <c r="E12" s="160">
        <f t="shared" si="0"/>
        <v>0</v>
      </c>
      <c r="F12" s="160">
        <f t="shared" si="0"/>
        <v>0</v>
      </c>
      <c r="G12" s="160">
        <f t="shared" si="0"/>
        <v>0</v>
      </c>
      <c r="H12" s="160">
        <f>SUM(H13:H20)</f>
        <v>0</v>
      </c>
      <c r="I12" s="160">
        <f t="shared" si="0"/>
        <v>0</v>
      </c>
      <c r="J12" s="149"/>
    </row>
    <row r="13" spans="1:10" s="150" customFormat="1" ht="15">
      <c r="A13" s="149"/>
      <c r="B13" s="151"/>
      <c r="C13" s="152" t="s">
        <v>300</v>
      </c>
      <c r="D13" s="131"/>
      <c r="E13" s="131"/>
      <c r="F13" s="131">
        <f>+D13+E13</f>
        <v>0</v>
      </c>
      <c r="G13" s="131"/>
      <c r="H13" s="131"/>
      <c r="I13" s="131">
        <f>+F13-G13</f>
        <v>0</v>
      </c>
      <c r="J13" s="149"/>
    </row>
    <row r="14" spans="1:10" s="150" customFormat="1" ht="15">
      <c r="A14" s="149"/>
      <c r="B14" s="151"/>
      <c r="C14" s="152" t="s">
        <v>301</v>
      </c>
      <c r="D14" s="131"/>
      <c r="E14" s="131"/>
      <c r="F14" s="131">
        <f aca="true" t="shared" si="1" ref="F14:F20">+D14+E14</f>
        <v>0</v>
      </c>
      <c r="G14" s="131"/>
      <c r="H14" s="131"/>
      <c r="I14" s="131">
        <f aca="true" t="shared" si="2" ref="I14:I20">+F14-G14</f>
        <v>0</v>
      </c>
      <c r="J14" s="149"/>
    </row>
    <row r="15" spans="1:10" s="150" customFormat="1" ht="15">
      <c r="A15" s="149"/>
      <c r="B15" s="151"/>
      <c r="C15" s="152" t="s">
        <v>302</v>
      </c>
      <c r="D15" s="131"/>
      <c r="E15" s="131"/>
      <c r="F15" s="131">
        <f t="shared" si="1"/>
        <v>0</v>
      </c>
      <c r="G15" s="131"/>
      <c r="H15" s="131"/>
      <c r="I15" s="131">
        <f t="shared" si="2"/>
        <v>0</v>
      </c>
      <c r="J15" s="149"/>
    </row>
    <row r="16" spans="1:10" s="150" customFormat="1" ht="15">
      <c r="A16" s="149"/>
      <c r="B16" s="151"/>
      <c r="C16" s="152" t="s">
        <v>303</v>
      </c>
      <c r="D16" s="131"/>
      <c r="E16" s="131"/>
      <c r="F16" s="131">
        <f t="shared" si="1"/>
        <v>0</v>
      </c>
      <c r="G16" s="131"/>
      <c r="H16" s="131"/>
      <c r="I16" s="131">
        <f t="shared" si="2"/>
        <v>0</v>
      </c>
      <c r="J16" s="149"/>
    </row>
    <row r="17" spans="1:10" s="150" customFormat="1" ht="15">
      <c r="A17" s="149"/>
      <c r="B17" s="151"/>
      <c r="C17" s="152" t="s">
        <v>304</v>
      </c>
      <c r="D17" s="131"/>
      <c r="E17" s="131"/>
      <c r="F17" s="131">
        <f t="shared" si="1"/>
        <v>0</v>
      </c>
      <c r="G17" s="131"/>
      <c r="H17" s="131"/>
      <c r="I17" s="131">
        <f t="shared" si="2"/>
        <v>0</v>
      </c>
      <c r="J17" s="149"/>
    </row>
    <row r="18" spans="1:10" s="150" customFormat="1" ht="15">
      <c r="A18" s="149"/>
      <c r="B18" s="151"/>
      <c r="C18" s="152" t="s">
        <v>305</v>
      </c>
      <c r="D18" s="131"/>
      <c r="E18" s="131"/>
      <c r="F18" s="131">
        <f t="shared" si="1"/>
        <v>0</v>
      </c>
      <c r="G18" s="131"/>
      <c r="H18" s="131"/>
      <c r="I18" s="131">
        <f t="shared" si="2"/>
        <v>0</v>
      </c>
      <c r="J18" s="149"/>
    </row>
    <row r="19" spans="1:10" s="150" customFormat="1" ht="15">
      <c r="A19" s="149"/>
      <c r="B19" s="151"/>
      <c r="C19" s="152" t="s">
        <v>306</v>
      </c>
      <c r="D19" s="131"/>
      <c r="E19" s="131"/>
      <c r="F19" s="131">
        <f t="shared" si="1"/>
        <v>0</v>
      </c>
      <c r="G19" s="131"/>
      <c r="H19" s="131"/>
      <c r="I19" s="131">
        <f t="shared" si="2"/>
        <v>0</v>
      </c>
      <c r="J19" s="149"/>
    </row>
    <row r="20" spans="1:10" s="150" customFormat="1" ht="15">
      <c r="A20" s="149"/>
      <c r="B20" s="151"/>
      <c r="C20" s="152" t="s">
        <v>272</v>
      </c>
      <c r="D20" s="131"/>
      <c r="E20" s="131"/>
      <c r="F20" s="131">
        <f t="shared" si="1"/>
        <v>0</v>
      </c>
      <c r="G20" s="131"/>
      <c r="H20" s="131"/>
      <c r="I20" s="131">
        <f t="shared" si="2"/>
        <v>0</v>
      </c>
      <c r="J20" s="149"/>
    </row>
    <row r="21" spans="1:10" s="150" customFormat="1" ht="15">
      <c r="A21" s="149"/>
      <c r="B21" s="151"/>
      <c r="C21" s="152"/>
      <c r="D21" s="131"/>
      <c r="E21" s="131"/>
      <c r="F21" s="131"/>
      <c r="G21" s="131"/>
      <c r="H21" s="131"/>
      <c r="I21" s="131"/>
      <c r="J21" s="149"/>
    </row>
    <row r="22" spans="1:10" s="154" customFormat="1" ht="15">
      <c r="A22" s="153"/>
      <c r="B22" s="612" t="s">
        <v>307</v>
      </c>
      <c r="C22" s="613"/>
      <c r="D22" s="160">
        <f>SUM(D23:D29)</f>
        <v>1000000</v>
      </c>
      <c r="E22" s="160">
        <f>SUM(E23:E29)</f>
        <v>0</v>
      </c>
      <c r="F22" s="160">
        <f>+D22+E22</f>
        <v>1000000</v>
      </c>
      <c r="G22" s="160">
        <f>SUM(G23:G29)</f>
        <v>1414663</v>
      </c>
      <c r="H22" s="160">
        <f>SUM(H23:H29)</f>
        <v>1414663</v>
      </c>
      <c r="I22" s="160">
        <f>+F22-G22</f>
        <v>-414663</v>
      </c>
      <c r="J22" s="153"/>
    </row>
    <row r="23" spans="1:10" s="150" customFormat="1" ht="15">
      <c r="A23" s="149"/>
      <c r="B23" s="151"/>
      <c r="C23" s="152" t="s">
        <v>308</v>
      </c>
      <c r="D23" s="161">
        <v>1000000</v>
      </c>
      <c r="E23" s="161"/>
      <c r="F23" s="131">
        <f aca="true" t="shared" si="3" ref="F23:F29">+D23+E23</f>
        <v>1000000</v>
      </c>
      <c r="G23" s="161">
        <f>1936663-522000</f>
        <v>1414663</v>
      </c>
      <c r="H23" s="161">
        <f>1936663-522000</f>
        <v>1414663</v>
      </c>
      <c r="I23" s="131">
        <f aca="true" t="shared" si="4" ref="I23:I29">+F23-G23</f>
        <v>-414663</v>
      </c>
      <c r="J23" s="149"/>
    </row>
    <row r="24" spans="1:10" s="150" customFormat="1" ht="15">
      <c r="A24" s="149"/>
      <c r="B24" s="151"/>
      <c r="C24" s="152" t="s">
        <v>309</v>
      </c>
      <c r="D24" s="161"/>
      <c r="E24" s="161"/>
      <c r="F24" s="131">
        <f t="shared" si="3"/>
        <v>0</v>
      </c>
      <c r="G24" s="161"/>
      <c r="H24" s="161"/>
      <c r="I24" s="131">
        <f t="shared" si="4"/>
        <v>0</v>
      </c>
      <c r="J24" s="149"/>
    </row>
    <row r="25" spans="1:10" s="150" customFormat="1" ht="15">
      <c r="A25" s="149"/>
      <c r="B25" s="151"/>
      <c r="C25" s="152" t="s">
        <v>310</v>
      </c>
      <c r="D25" s="161"/>
      <c r="E25" s="161"/>
      <c r="F25" s="131">
        <f t="shared" si="3"/>
        <v>0</v>
      </c>
      <c r="G25" s="161"/>
      <c r="H25" s="161"/>
      <c r="I25" s="131">
        <f t="shared" si="4"/>
        <v>0</v>
      </c>
      <c r="J25" s="149"/>
    </row>
    <row r="26" spans="1:10" s="150" customFormat="1" ht="15">
      <c r="A26" s="149"/>
      <c r="B26" s="151"/>
      <c r="C26" s="152" t="s">
        <v>311</v>
      </c>
      <c r="D26" s="161"/>
      <c r="E26" s="161"/>
      <c r="F26" s="131">
        <f t="shared" si="3"/>
        <v>0</v>
      </c>
      <c r="G26" s="161"/>
      <c r="H26" s="161"/>
      <c r="I26" s="131">
        <f t="shared" si="4"/>
        <v>0</v>
      </c>
      <c r="J26" s="149"/>
    </row>
    <row r="27" spans="1:10" s="150" customFormat="1" ht="15">
      <c r="A27" s="149"/>
      <c r="B27" s="151"/>
      <c r="C27" s="152" t="s">
        <v>312</v>
      </c>
      <c r="D27" s="161"/>
      <c r="E27" s="161"/>
      <c r="F27" s="131">
        <f t="shared" si="3"/>
        <v>0</v>
      </c>
      <c r="G27" s="161"/>
      <c r="H27" s="161"/>
      <c r="I27" s="131">
        <f t="shared" si="4"/>
        <v>0</v>
      </c>
      <c r="J27" s="149"/>
    </row>
    <row r="28" spans="1:10" s="150" customFormat="1" ht="15">
      <c r="A28" s="149"/>
      <c r="B28" s="151"/>
      <c r="C28" s="152" t="s">
        <v>313</v>
      </c>
      <c r="D28" s="161"/>
      <c r="E28" s="161"/>
      <c r="F28" s="131">
        <f t="shared" si="3"/>
        <v>0</v>
      </c>
      <c r="G28" s="161"/>
      <c r="H28" s="161"/>
      <c r="I28" s="131">
        <f t="shared" si="4"/>
        <v>0</v>
      </c>
      <c r="J28" s="149"/>
    </row>
    <row r="29" spans="1:10" s="150" customFormat="1" ht="15">
      <c r="A29" s="149"/>
      <c r="B29" s="151"/>
      <c r="C29" s="152" t="s">
        <v>314</v>
      </c>
      <c r="D29" s="161"/>
      <c r="E29" s="161"/>
      <c r="F29" s="131">
        <f t="shared" si="3"/>
        <v>0</v>
      </c>
      <c r="G29" s="161"/>
      <c r="H29" s="161"/>
      <c r="I29" s="131">
        <f t="shared" si="4"/>
        <v>0</v>
      </c>
      <c r="J29" s="149"/>
    </row>
    <row r="30" spans="1:10" s="150" customFormat="1" ht="15">
      <c r="A30" s="149"/>
      <c r="B30" s="151"/>
      <c r="C30" s="152"/>
      <c r="D30" s="161"/>
      <c r="E30" s="161"/>
      <c r="F30" s="161"/>
      <c r="G30" s="161"/>
      <c r="H30" s="161"/>
      <c r="I30" s="161"/>
      <c r="J30" s="149"/>
    </row>
    <row r="31" spans="1:10" s="154" customFormat="1" ht="15">
      <c r="A31" s="153"/>
      <c r="B31" s="612" t="s">
        <v>315</v>
      </c>
      <c r="C31" s="613"/>
      <c r="D31" s="162">
        <f>SUM(D32:D40)</f>
        <v>500000</v>
      </c>
      <c r="E31" s="162">
        <f>SUM(E32:E40)</f>
        <v>0</v>
      </c>
      <c r="F31" s="162">
        <f>+D31+E31</f>
        <v>500000</v>
      </c>
      <c r="G31" s="162">
        <f>SUM(G32:G40)</f>
        <v>522000</v>
      </c>
      <c r="H31" s="162">
        <f>SUM(H32:H40)</f>
        <v>522000</v>
      </c>
      <c r="I31" s="162">
        <f>+F31-G31</f>
        <v>-22000</v>
      </c>
      <c r="J31" s="153"/>
    </row>
    <row r="32" spans="1:10" s="150" customFormat="1" ht="15">
      <c r="A32" s="149"/>
      <c r="B32" s="151"/>
      <c r="C32" s="152" t="s">
        <v>316</v>
      </c>
      <c r="D32" s="161">
        <v>200000</v>
      </c>
      <c r="E32" s="161"/>
      <c r="F32" s="161">
        <f aca="true" t="shared" si="5" ref="F32:F40">+D32+E32</f>
        <v>200000</v>
      </c>
      <c r="G32" s="161">
        <v>0</v>
      </c>
      <c r="H32" s="161">
        <v>0</v>
      </c>
      <c r="I32" s="161">
        <f aca="true" t="shared" si="6" ref="I32:I40">+F32-G32</f>
        <v>200000</v>
      </c>
      <c r="J32" s="149"/>
    </row>
    <row r="33" spans="1:10" s="150" customFormat="1" ht="15">
      <c r="A33" s="149"/>
      <c r="B33" s="151"/>
      <c r="C33" s="152" t="s">
        <v>317</v>
      </c>
      <c r="D33" s="161">
        <v>200000</v>
      </c>
      <c r="E33" s="161"/>
      <c r="F33" s="161">
        <f t="shared" si="5"/>
        <v>200000</v>
      </c>
      <c r="G33" s="161">
        <v>522000</v>
      </c>
      <c r="H33" s="161">
        <v>522000</v>
      </c>
      <c r="I33" s="161">
        <f t="shared" si="6"/>
        <v>-322000</v>
      </c>
      <c r="J33" s="149"/>
    </row>
    <row r="34" spans="1:10" s="150" customFormat="1" ht="15">
      <c r="A34" s="149"/>
      <c r="B34" s="151"/>
      <c r="C34" s="152" t="s">
        <v>318</v>
      </c>
      <c r="D34" s="161">
        <v>100000</v>
      </c>
      <c r="E34" s="161"/>
      <c r="F34" s="161">
        <f t="shared" si="5"/>
        <v>100000</v>
      </c>
      <c r="G34" s="161">
        <v>0</v>
      </c>
      <c r="H34" s="161">
        <v>0</v>
      </c>
      <c r="I34" s="161">
        <f t="shared" si="6"/>
        <v>100000</v>
      </c>
      <c r="J34" s="149"/>
    </row>
    <row r="35" spans="1:10" s="150" customFormat="1" ht="15">
      <c r="A35" s="149"/>
      <c r="B35" s="151"/>
      <c r="C35" s="152" t="s">
        <v>319</v>
      </c>
      <c r="D35" s="161"/>
      <c r="E35" s="161"/>
      <c r="F35" s="161">
        <f t="shared" si="5"/>
        <v>0</v>
      </c>
      <c r="G35" s="161"/>
      <c r="H35" s="161"/>
      <c r="I35" s="161">
        <f t="shared" si="6"/>
        <v>0</v>
      </c>
      <c r="J35" s="149"/>
    </row>
    <row r="36" spans="1:10" s="150" customFormat="1" ht="15">
      <c r="A36" s="149"/>
      <c r="B36" s="151"/>
      <c r="C36" s="152" t="s">
        <v>320</v>
      </c>
      <c r="D36" s="161"/>
      <c r="E36" s="161"/>
      <c r="F36" s="161">
        <f t="shared" si="5"/>
        <v>0</v>
      </c>
      <c r="G36" s="161"/>
      <c r="H36" s="161"/>
      <c r="I36" s="161">
        <f t="shared" si="6"/>
        <v>0</v>
      </c>
      <c r="J36" s="149"/>
    </row>
    <row r="37" spans="1:10" s="150" customFormat="1" ht="15">
      <c r="A37" s="149"/>
      <c r="B37" s="151"/>
      <c r="C37" s="152" t="s">
        <v>321</v>
      </c>
      <c r="D37" s="161"/>
      <c r="E37" s="161"/>
      <c r="F37" s="161">
        <f t="shared" si="5"/>
        <v>0</v>
      </c>
      <c r="G37" s="161"/>
      <c r="H37" s="161"/>
      <c r="I37" s="161">
        <f t="shared" si="6"/>
        <v>0</v>
      </c>
      <c r="J37" s="149"/>
    </row>
    <row r="38" spans="1:10" s="150" customFormat="1" ht="15">
      <c r="A38" s="149"/>
      <c r="B38" s="151"/>
      <c r="C38" s="152" t="s">
        <v>322</v>
      </c>
      <c r="D38" s="161"/>
      <c r="E38" s="161"/>
      <c r="F38" s="161">
        <f t="shared" si="5"/>
        <v>0</v>
      </c>
      <c r="G38" s="161"/>
      <c r="H38" s="161"/>
      <c r="I38" s="161">
        <f t="shared" si="6"/>
        <v>0</v>
      </c>
      <c r="J38" s="149"/>
    </row>
    <row r="39" spans="1:10" s="150" customFormat="1" ht="15">
      <c r="A39" s="149"/>
      <c r="B39" s="151"/>
      <c r="C39" s="152" t="s">
        <v>323</v>
      </c>
      <c r="D39" s="161"/>
      <c r="E39" s="161"/>
      <c r="F39" s="161">
        <f t="shared" si="5"/>
        <v>0</v>
      </c>
      <c r="G39" s="161"/>
      <c r="H39" s="161"/>
      <c r="I39" s="161">
        <f t="shared" si="6"/>
        <v>0</v>
      </c>
      <c r="J39" s="149"/>
    </row>
    <row r="40" spans="1:10" s="150" customFormat="1" ht="15">
      <c r="A40" s="149"/>
      <c r="B40" s="151"/>
      <c r="C40" s="152" t="s">
        <v>324</v>
      </c>
      <c r="D40" s="161"/>
      <c r="E40" s="161"/>
      <c r="F40" s="161">
        <f t="shared" si="5"/>
        <v>0</v>
      </c>
      <c r="G40" s="161"/>
      <c r="H40" s="161"/>
      <c r="I40" s="161">
        <f t="shared" si="6"/>
        <v>0</v>
      </c>
      <c r="J40" s="149"/>
    </row>
    <row r="41" spans="1:10" s="150" customFormat="1" ht="15">
      <c r="A41" s="149"/>
      <c r="B41" s="151"/>
      <c r="C41" s="152"/>
      <c r="D41" s="161"/>
      <c r="E41" s="161"/>
      <c r="F41" s="161"/>
      <c r="G41" s="161"/>
      <c r="H41" s="161"/>
      <c r="I41" s="161"/>
      <c r="J41" s="149"/>
    </row>
    <row r="42" spans="1:10" s="154" customFormat="1" ht="15">
      <c r="A42" s="153"/>
      <c r="B42" s="612" t="s">
        <v>325</v>
      </c>
      <c r="C42" s="613"/>
      <c r="D42" s="162">
        <f>SUM(D43:D46)</f>
        <v>0</v>
      </c>
      <c r="E42" s="162">
        <f>SUM(E43:E46)</f>
        <v>0</v>
      </c>
      <c r="F42" s="162">
        <f>+D42+E42</f>
        <v>0</v>
      </c>
      <c r="G42" s="162">
        <f>SUM(G43:G46)</f>
        <v>0</v>
      </c>
      <c r="H42" s="162">
        <f>SUM(H43:H46)</f>
        <v>0</v>
      </c>
      <c r="I42" s="162">
        <f>+F42-G42</f>
        <v>0</v>
      </c>
      <c r="J42" s="153"/>
    </row>
    <row r="43" spans="1:10" s="150" customFormat="1" ht="15">
      <c r="A43" s="149"/>
      <c r="B43" s="151"/>
      <c r="C43" s="152" t="s">
        <v>326</v>
      </c>
      <c r="D43" s="161"/>
      <c r="E43" s="161"/>
      <c r="F43" s="161">
        <f>+D43+E43</f>
        <v>0</v>
      </c>
      <c r="G43" s="161"/>
      <c r="H43" s="161"/>
      <c r="I43" s="161">
        <f>+F43-G43</f>
        <v>0</v>
      </c>
      <c r="J43" s="149"/>
    </row>
    <row r="44" spans="1:10" s="150" customFormat="1" ht="22.5">
      <c r="A44" s="149"/>
      <c r="B44" s="151"/>
      <c r="C44" s="152" t="s">
        <v>327</v>
      </c>
      <c r="D44" s="161"/>
      <c r="E44" s="161"/>
      <c r="F44" s="161">
        <f>+D44+E44</f>
        <v>0</v>
      </c>
      <c r="G44" s="161"/>
      <c r="H44" s="161"/>
      <c r="I44" s="161">
        <f>+F44-G44</f>
        <v>0</v>
      </c>
      <c r="J44" s="149"/>
    </row>
    <row r="45" spans="1:10" s="150" customFormat="1" ht="15">
      <c r="A45" s="149"/>
      <c r="B45" s="151"/>
      <c r="C45" s="152" t="s">
        <v>328</v>
      </c>
      <c r="D45" s="161"/>
      <c r="E45" s="161"/>
      <c r="F45" s="161">
        <f>+D45+E45</f>
        <v>0</v>
      </c>
      <c r="G45" s="161"/>
      <c r="H45" s="161"/>
      <c r="I45" s="161">
        <f>+F45-G45</f>
        <v>0</v>
      </c>
      <c r="J45" s="149"/>
    </row>
    <row r="46" spans="1:10" s="150" customFormat="1" ht="15">
      <c r="A46" s="149"/>
      <c r="B46" s="151"/>
      <c r="C46" s="152" t="s">
        <v>329</v>
      </c>
      <c r="D46" s="161"/>
      <c r="E46" s="161"/>
      <c r="F46" s="161">
        <f>+D46+E46</f>
        <v>0</v>
      </c>
      <c r="G46" s="161"/>
      <c r="H46" s="161"/>
      <c r="I46" s="161">
        <f>+F46-G46</f>
        <v>0</v>
      </c>
      <c r="J46" s="149"/>
    </row>
    <row r="47" spans="1:10" s="150" customFormat="1" ht="15">
      <c r="A47" s="149"/>
      <c r="B47" s="155"/>
      <c r="C47" s="156"/>
      <c r="D47" s="163"/>
      <c r="E47" s="163"/>
      <c r="F47" s="163"/>
      <c r="G47" s="163"/>
      <c r="H47" s="163"/>
      <c r="I47" s="163"/>
      <c r="J47" s="149"/>
    </row>
    <row r="48" spans="1:10" s="154" customFormat="1" ht="24" customHeight="1">
      <c r="A48" s="153"/>
      <c r="B48" s="157"/>
      <c r="C48" s="158" t="s">
        <v>242</v>
      </c>
      <c r="D48" s="164">
        <f aca="true" t="shared" si="7" ref="D48:I48">+D12+D22+D31+D42</f>
        <v>1500000</v>
      </c>
      <c r="E48" s="164">
        <f t="shared" si="7"/>
        <v>0</v>
      </c>
      <c r="F48" s="164">
        <f t="shared" si="7"/>
        <v>1500000</v>
      </c>
      <c r="G48" s="164">
        <f t="shared" si="7"/>
        <v>1936663</v>
      </c>
      <c r="H48" s="164">
        <f t="shared" si="7"/>
        <v>1936663</v>
      </c>
      <c r="I48" s="164">
        <f t="shared" si="7"/>
        <v>-436663</v>
      </c>
      <c r="J48" s="153"/>
    </row>
    <row r="50" spans="4:9" ht="23.25" customHeight="1">
      <c r="D50" s="165" t="str">
        <f>IF(D48=CAdmon!D22," ","ERROR")</f>
        <v> </v>
      </c>
      <c r="E50" s="165" t="str">
        <f>IF(E48=CAdmon!E22," ","ERROR")</f>
        <v> </v>
      </c>
      <c r="F50" s="165" t="str">
        <f>IF(F48=CAdmon!F22," ","ERROR")</f>
        <v> </v>
      </c>
      <c r="G50" s="165" t="str">
        <f>IF(G48=CAdmon!G22," ","ERROR")</f>
        <v> </v>
      </c>
      <c r="H50" s="165" t="str">
        <f>IF(H48=CAdmon!H22," ","ERROR")</f>
        <v> </v>
      </c>
      <c r="I50" s="165" t="str">
        <f>IF(I48=CAdmon!I22," ","ERROR")</f>
        <v> </v>
      </c>
    </row>
    <row r="51" spans="4:9" ht="27.75" customHeight="1">
      <c r="D51" s="506"/>
      <c r="E51" s="506"/>
      <c r="F51" s="44"/>
      <c r="G51" s="17"/>
      <c r="H51" s="507"/>
      <c r="I51" s="507"/>
    </row>
    <row r="52" spans="4:9" ht="15">
      <c r="D52" s="501" t="s">
        <v>459</v>
      </c>
      <c r="E52" s="501"/>
      <c r="F52" s="44"/>
      <c r="G52" s="44"/>
      <c r="H52" s="502" t="s">
        <v>449</v>
      </c>
      <c r="I52" s="502"/>
    </row>
    <row r="53" spans="4:9" ht="15">
      <c r="D53" s="503" t="s">
        <v>451</v>
      </c>
      <c r="E53" s="503"/>
      <c r="F53" s="48"/>
      <c r="G53" s="48"/>
      <c r="H53" s="503" t="s">
        <v>450</v>
      </c>
      <c r="I53" s="503"/>
    </row>
  </sheetData>
  <sheetProtection/>
  <mergeCells count="18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  <mergeCell ref="D53:E53"/>
    <mergeCell ref="H53:I53"/>
    <mergeCell ref="D51:E51"/>
    <mergeCell ref="H51:I51"/>
    <mergeCell ref="D52:E52"/>
    <mergeCell ref="H52:I52"/>
  </mergeCells>
  <printOptions/>
  <pageMargins left="0.7" right="0.7" top="0.75" bottom="0.75" header="0.3" footer="0.3"/>
  <pageSetup fitToHeight="1" fitToWidth="1" horizontalDpi="600" verticalDpi="600" orientation="landscape" scale="64" r:id="rId1"/>
  <ignoredErrors>
    <ignoredError sqref="F22:F25 F31 F42:F46 F35:F38 F27:F29 F40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="93" zoomScaleSheetLayoutView="93" zoomScalePageLayoutView="0" workbookViewId="0" topLeftCell="A13">
      <selection activeCell="H18" sqref="H18:I18"/>
    </sheetView>
  </sheetViews>
  <sheetFormatPr defaultColWidth="11.421875" defaultRowHeight="15"/>
  <cols>
    <col min="1" max="1" width="3.00390625" style="179" customWidth="1"/>
    <col min="2" max="2" width="18.57421875" style="179" customWidth="1"/>
    <col min="3" max="3" width="19.00390625" style="179" customWidth="1"/>
    <col min="4" max="7" width="11.421875" style="179" customWidth="1"/>
    <col min="8" max="8" width="13.421875" style="179" customWidth="1"/>
    <col min="9" max="9" width="10.00390625" style="179" customWidth="1"/>
    <col min="10" max="10" width="3.00390625" style="179" customWidth="1"/>
    <col min="11" max="16384" width="11.421875" style="179" customWidth="1"/>
  </cols>
  <sheetData>
    <row r="1" spans="1:10" ht="14.25">
      <c r="A1" s="178"/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4.25">
      <c r="A2" s="178"/>
      <c r="B2" s="593" t="s">
        <v>465</v>
      </c>
      <c r="C2" s="594"/>
      <c r="D2" s="594"/>
      <c r="E2" s="594"/>
      <c r="F2" s="594"/>
      <c r="G2" s="594"/>
      <c r="H2" s="594"/>
      <c r="I2" s="595"/>
      <c r="J2" s="178"/>
    </row>
    <row r="3" spans="1:10" ht="15">
      <c r="A3" s="178"/>
      <c r="B3" s="573" t="s">
        <v>452</v>
      </c>
      <c r="C3" s="573"/>
      <c r="D3" s="573"/>
      <c r="E3" s="573"/>
      <c r="F3" s="573"/>
      <c r="G3" s="573"/>
      <c r="H3" s="573"/>
      <c r="I3" s="573"/>
      <c r="J3" s="178"/>
    </row>
    <row r="4" spans="1:10" ht="14.25">
      <c r="A4" s="178"/>
      <c r="B4" s="596" t="s">
        <v>181</v>
      </c>
      <c r="C4" s="597"/>
      <c r="D4" s="597"/>
      <c r="E4" s="597"/>
      <c r="F4" s="597"/>
      <c r="G4" s="597"/>
      <c r="H4" s="597"/>
      <c r="I4" s="598"/>
      <c r="J4" s="178"/>
    </row>
    <row r="5" spans="1:10" ht="14.25">
      <c r="A5" s="178"/>
      <c r="B5" s="599" t="s">
        <v>467</v>
      </c>
      <c r="C5" s="600"/>
      <c r="D5" s="600"/>
      <c r="E5" s="600"/>
      <c r="F5" s="600"/>
      <c r="G5" s="600"/>
      <c r="H5" s="600"/>
      <c r="I5" s="601"/>
      <c r="J5" s="178"/>
    </row>
    <row r="6" spans="1:10" ht="14.25">
      <c r="A6" s="178"/>
      <c r="B6" s="178"/>
      <c r="C6" s="178"/>
      <c r="D6" s="178"/>
      <c r="E6" s="178"/>
      <c r="F6" s="178"/>
      <c r="G6" s="178"/>
      <c r="H6" s="178"/>
      <c r="I6" s="178"/>
      <c r="J6" s="178"/>
    </row>
    <row r="7" spans="1:10" ht="14.25">
      <c r="A7" s="178"/>
      <c r="B7" s="620" t="s">
        <v>330</v>
      </c>
      <c r="C7" s="620"/>
      <c r="D7" s="620" t="s">
        <v>331</v>
      </c>
      <c r="E7" s="620"/>
      <c r="F7" s="620" t="s">
        <v>332</v>
      </c>
      <c r="G7" s="620"/>
      <c r="H7" s="620" t="s">
        <v>333</v>
      </c>
      <c r="I7" s="620"/>
      <c r="J7" s="178"/>
    </row>
    <row r="8" spans="1:10" ht="14.25">
      <c r="A8" s="178"/>
      <c r="B8" s="620"/>
      <c r="C8" s="620"/>
      <c r="D8" s="620" t="s">
        <v>334</v>
      </c>
      <c r="E8" s="620"/>
      <c r="F8" s="620" t="s">
        <v>335</v>
      </c>
      <c r="G8" s="620"/>
      <c r="H8" s="620" t="s">
        <v>336</v>
      </c>
      <c r="I8" s="620"/>
      <c r="J8" s="178"/>
    </row>
    <row r="9" spans="1:10" ht="14.25">
      <c r="A9" s="178"/>
      <c r="B9" s="596" t="s">
        <v>337</v>
      </c>
      <c r="C9" s="597"/>
      <c r="D9" s="597"/>
      <c r="E9" s="597"/>
      <c r="F9" s="597"/>
      <c r="G9" s="597"/>
      <c r="H9" s="597"/>
      <c r="I9" s="598"/>
      <c r="J9" s="178"/>
    </row>
    <row r="10" spans="1:10" ht="14.25">
      <c r="A10" s="178"/>
      <c r="B10" s="614"/>
      <c r="C10" s="614"/>
      <c r="D10" s="614"/>
      <c r="E10" s="614"/>
      <c r="F10" s="614"/>
      <c r="G10" s="614"/>
      <c r="H10" s="618">
        <f>+D10-F10</f>
        <v>0</v>
      </c>
      <c r="I10" s="619"/>
      <c r="J10" s="178"/>
    </row>
    <row r="11" spans="1:10" ht="14.25">
      <c r="A11" s="178"/>
      <c r="B11" s="614"/>
      <c r="C11" s="614"/>
      <c r="D11" s="615"/>
      <c r="E11" s="615"/>
      <c r="F11" s="615"/>
      <c r="G11" s="615"/>
      <c r="H11" s="618">
        <f aca="true" t="shared" si="0" ref="H11:H19">+D11-F11</f>
        <v>0</v>
      </c>
      <c r="I11" s="619"/>
      <c r="J11" s="178"/>
    </row>
    <row r="12" spans="1:10" ht="14.25">
      <c r="A12" s="178"/>
      <c r="B12" s="614"/>
      <c r="C12" s="614"/>
      <c r="D12" s="615"/>
      <c r="E12" s="615"/>
      <c r="F12" s="615"/>
      <c r="G12" s="615"/>
      <c r="H12" s="618">
        <f t="shared" si="0"/>
        <v>0</v>
      </c>
      <c r="I12" s="619"/>
      <c r="J12" s="178"/>
    </row>
    <row r="13" spans="1:10" ht="14.25">
      <c r="A13" s="178"/>
      <c r="B13" s="614"/>
      <c r="C13" s="614"/>
      <c r="D13" s="615"/>
      <c r="E13" s="615"/>
      <c r="F13" s="615"/>
      <c r="G13" s="615"/>
      <c r="H13" s="618">
        <f t="shared" si="0"/>
        <v>0</v>
      </c>
      <c r="I13" s="619"/>
      <c r="J13" s="178"/>
    </row>
    <row r="14" spans="1:10" ht="14.25">
      <c r="A14" s="178"/>
      <c r="B14" s="614"/>
      <c r="C14" s="614"/>
      <c r="D14" s="615"/>
      <c r="E14" s="615"/>
      <c r="F14" s="615"/>
      <c r="G14" s="615"/>
      <c r="H14" s="618">
        <f t="shared" si="0"/>
        <v>0</v>
      </c>
      <c r="I14" s="619"/>
      <c r="J14" s="178"/>
    </row>
    <row r="15" spans="1:10" ht="14.25">
      <c r="A15" s="178"/>
      <c r="B15" s="614"/>
      <c r="C15" s="614"/>
      <c r="D15" s="615"/>
      <c r="E15" s="615"/>
      <c r="F15" s="615"/>
      <c r="G15" s="615"/>
      <c r="H15" s="618">
        <f t="shared" si="0"/>
        <v>0</v>
      </c>
      <c r="I15" s="619"/>
      <c r="J15" s="178"/>
    </row>
    <row r="16" spans="1:10" ht="14.25">
      <c r="A16" s="178"/>
      <c r="B16" s="614"/>
      <c r="C16" s="614"/>
      <c r="D16" s="615"/>
      <c r="E16" s="615"/>
      <c r="F16" s="615"/>
      <c r="G16" s="615"/>
      <c r="H16" s="618">
        <f t="shared" si="0"/>
        <v>0</v>
      </c>
      <c r="I16" s="619"/>
      <c r="J16" s="178"/>
    </row>
    <row r="17" spans="1:10" ht="14.25">
      <c r="A17" s="178"/>
      <c r="B17" s="614"/>
      <c r="C17" s="614"/>
      <c r="D17" s="615"/>
      <c r="E17" s="615"/>
      <c r="F17" s="615"/>
      <c r="G17" s="615"/>
      <c r="H17" s="618">
        <f t="shared" si="0"/>
        <v>0</v>
      </c>
      <c r="I17" s="619"/>
      <c r="J17" s="178"/>
    </row>
    <row r="18" spans="1:10" ht="14.25">
      <c r="A18" s="178"/>
      <c r="B18" s="614"/>
      <c r="C18" s="614"/>
      <c r="D18" s="615"/>
      <c r="E18" s="615"/>
      <c r="F18" s="615"/>
      <c r="G18" s="615"/>
      <c r="H18" s="618">
        <f t="shared" si="0"/>
        <v>0</v>
      </c>
      <c r="I18" s="619"/>
      <c r="J18" s="178"/>
    </row>
    <row r="19" spans="1:10" ht="14.25">
      <c r="A19" s="178"/>
      <c r="B19" s="614" t="s">
        <v>338</v>
      </c>
      <c r="C19" s="614"/>
      <c r="D19" s="615">
        <f>SUM(D10:E18)</f>
        <v>0</v>
      </c>
      <c r="E19" s="615"/>
      <c r="F19" s="615">
        <f>SUM(F10:G18)</f>
        <v>0</v>
      </c>
      <c r="G19" s="615"/>
      <c r="H19" s="618">
        <f t="shared" si="0"/>
        <v>0</v>
      </c>
      <c r="I19" s="619"/>
      <c r="J19" s="178"/>
    </row>
    <row r="20" spans="1:10" ht="14.25">
      <c r="A20" s="178"/>
      <c r="B20" s="614"/>
      <c r="C20" s="614"/>
      <c r="D20" s="614"/>
      <c r="E20" s="614"/>
      <c r="F20" s="614"/>
      <c r="G20" s="614"/>
      <c r="H20" s="614"/>
      <c r="I20" s="614"/>
      <c r="J20" s="178"/>
    </row>
    <row r="21" spans="1:10" ht="14.25">
      <c r="A21" s="178"/>
      <c r="B21" s="596" t="s">
        <v>339</v>
      </c>
      <c r="C21" s="597"/>
      <c r="D21" s="597"/>
      <c r="E21" s="597"/>
      <c r="F21" s="597"/>
      <c r="G21" s="597"/>
      <c r="H21" s="597"/>
      <c r="I21" s="598"/>
      <c r="J21" s="178"/>
    </row>
    <row r="22" spans="1:10" ht="14.25">
      <c r="A22" s="178"/>
      <c r="B22" s="614"/>
      <c r="C22" s="614"/>
      <c r="D22" s="614"/>
      <c r="E22" s="614"/>
      <c r="F22" s="614"/>
      <c r="G22" s="614"/>
      <c r="H22" s="614"/>
      <c r="I22" s="614"/>
      <c r="J22" s="178"/>
    </row>
    <row r="23" spans="1:10" ht="14.25">
      <c r="A23" s="178"/>
      <c r="B23" s="614"/>
      <c r="C23" s="614"/>
      <c r="D23" s="615"/>
      <c r="E23" s="615"/>
      <c r="F23" s="615"/>
      <c r="G23" s="615"/>
      <c r="H23" s="618">
        <f>+D23-F23</f>
        <v>0</v>
      </c>
      <c r="I23" s="619"/>
      <c r="J23" s="178"/>
    </row>
    <row r="24" spans="1:10" ht="14.25">
      <c r="A24" s="178"/>
      <c r="B24" s="614"/>
      <c r="C24" s="614"/>
      <c r="D24" s="615"/>
      <c r="E24" s="615"/>
      <c r="F24" s="615"/>
      <c r="G24" s="615"/>
      <c r="H24" s="618">
        <f>+D24-F24</f>
        <v>0</v>
      </c>
      <c r="I24" s="619"/>
      <c r="J24" s="178"/>
    </row>
    <row r="25" spans="1:10" ht="14.25">
      <c r="A25" s="178"/>
      <c r="B25" s="614"/>
      <c r="C25" s="614"/>
      <c r="D25" s="615"/>
      <c r="E25" s="615"/>
      <c r="F25" s="615"/>
      <c r="G25" s="615"/>
      <c r="H25" s="618">
        <f aca="true" t="shared" si="1" ref="H25:H30">+D25-F25</f>
        <v>0</v>
      </c>
      <c r="I25" s="619"/>
      <c r="J25" s="178"/>
    </row>
    <row r="26" spans="1:10" ht="14.25">
      <c r="A26" s="178"/>
      <c r="B26" s="614"/>
      <c r="C26" s="614"/>
      <c r="D26" s="615"/>
      <c r="E26" s="615"/>
      <c r="F26" s="615"/>
      <c r="G26" s="615"/>
      <c r="H26" s="618">
        <f t="shared" si="1"/>
        <v>0</v>
      </c>
      <c r="I26" s="619"/>
      <c r="J26" s="178"/>
    </row>
    <row r="27" spans="1:10" ht="14.25">
      <c r="A27" s="178"/>
      <c r="B27" s="614"/>
      <c r="C27" s="614"/>
      <c r="D27" s="615"/>
      <c r="E27" s="615"/>
      <c r="F27" s="615"/>
      <c r="G27" s="615"/>
      <c r="H27" s="618">
        <f t="shared" si="1"/>
        <v>0</v>
      </c>
      <c r="I27" s="619"/>
      <c r="J27" s="178"/>
    </row>
    <row r="28" spans="1:10" ht="14.25">
      <c r="A28" s="178"/>
      <c r="B28" s="614"/>
      <c r="C28" s="614"/>
      <c r="D28" s="615"/>
      <c r="E28" s="615"/>
      <c r="F28" s="615"/>
      <c r="G28" s="615"/>
      <c r="H28" s="618">
        <f t="shared" si="1"/>
        <v>0</v>
      </c>
      <c r="I28" s="619"/>
      <c r="J28" s="178"/>
    </row>
    <row r="29" spans="1:10" ht="14.25">
      <c r="A29" s="178"/>
      <c r="B29" s="614"/>
      <c r="C29" s="614"/>
      <c r="D29" s="615"/>
      <c r="E29" s="615"/>
      <c r="F29" s="615"/>
      <c r="G29" s="615"/>
      <c r="H29" s="618">
        <f t="shared" si="1"/>
        <v>0</v>
      </c>
      <c r="I29" s="619"/>
      <c r="J29" s="178"/>
    </row>
    <row r="30" spans="1:10" ht="14.25">
      <c r="A30" s="178"/>
      <c r="B30" s="614"/>
      <c r="C30" s="614"/>
      <c r="D30" s="615"/>
      <c r="E30" s="615"/>
      <c r="F30" s="615"/>
      <c r="G30" s="615"/>
      <c r="H30" s="618">
        <f t="shared" si="1"/>
        <v>0</v>
      </c>
      <c r="I30" s="619"/>
      <c r="J30" s="178"/>
    </row>
    <row r="31" spans="1:10" ht="14.25">
      <c r="A31" s="178"/>
      <c r="B31" s="614" t="s">
        <v>340</v>
      </c>
      <c r="C31" s="614"/>
      <c r="D31" s="615">
        <f>SUM(D22:E30)</f>
        <v>0</v>
      </c>
      <c r="E31" s="615"/>
      <c r="F31" s="615">
        <f>SUM(F22:G30)</f>
        <v>0</v>
      </c>
      <c r="G31" s="615"/>
      <c r="H31" s="615">
        <f>+D31-F31</f>
        <v>0</v>
      </c>
      <c r="I31" s="615"/>
      <c r="J31" s="178"/>
    </row>
    <row r="32" spans="1:10" ht="14.25">
      <c r="A32" s="178"/>
      <c r="B32" s="614"/>
      <c r="C32" s="614"/>
      <c r="D32" s="615"/>
      <c r="E32" s="615"/>
      <c r="F32" s="615"/>
      <c r="G32" s="615"/>
      <c r="H32" s="615"/>
      <c r="I32" s="615"/>
      <c r="J32" s="178"/>
    </row>
    <row r="33" spans="1:10" ht="14.25">
      <c r="A33" s="178"/>
      <c r="B33" s="616" t="s">
        <v>138</v>
      </c>
      <c r="C33" s="617"/>
      <c r="D33" s="618">
        <f>+D19+D31</f>
        <v>0</v>
      </c>
      <c r="E33" s="619"/>
      <c r="F33" s="618">
        <f>+F19+F31</f>
        <v>0</v>
      </c>
      <c r="G33" s="619"/>
      <c r="H33" s="618">
        <f>+H19+H31</f>
        <v>0</v>
      </c>
      <c r="I33" s="619"/>
      <c r="J33" s="178"/>
    </row>
    <row r="34" spans="1:10" ht="14.25">
      <c r="A34" s="178"/>
      <c r="B34" s="178"/>
      <c r="C34" s="178"/>
      <c r="D34" s="178"/>
      <c r="E34" s="178"/>
      <c r="F34" s="178"/>
      <c r="G34" s="178"/>
      <c r="H34" s="178"/>
      <c r="I34" s="178"/>
      <c r="J34" s="178"/>
    </row>
    <row r="36" spans="3:8" ht="14.25">
      <c r="C36" s="506"/>
      <c r="D36" s="506"/>
      <c r="E36" s="44"/>
      <c r="F36" s="17"/>
      <c r="G36" s="507"/>
      <c r="H36" s="507"/>
    </row>
    <row r="37" spans="3:8" ht="14.25">
      <c r="C37" s="501" t="s">
        <v>459</v>
      </c>
      <c r="D37" s="501"/>
      <c r="E37" s="44"/>
      <c r="F37" s="44"/>
      <c r="G37" s="502" t="s">
        <v>449</v>
      </c>
      <c r="H37" s="502"/>
    </row>
    <row r="38" spans="3:8" ht="14.25">
      <c r="C38" s="503" t="s">
        <v>451</v>
      </c>
      <c r="D38" s="503"/>
      <c r="E38" s="48"/>
      <c r="F38" s="48"/>
      <c r="G38" s="503" t="s">
        <v>450</v>
      </c>
      <c r="H38" s="503"/>
    </row>
  </sheetData>
  <sheetProtection/>
  <mergeCells count="112">
    <mergeCell ref="B11:C11"/>
    <mergeCell ref="D11:E11"/>
    <mergeCell ref="F11:G11"/>
    <mergeCell ref="H11:I11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C38:D38"/>
    <mergeCell ref="G38:H38"/>
    <mergeCell ref="C36:D36"/>
    <mergeCell ref="G36:H36"/>
    <mergeCell ref="C37:D37"/>
    <mergeCell ref="G37:H37"/>
  </mergeCells>
  <printOptions/>
  <pageMargins left="0.7" right="0.7" top="0.75" bottom="0.75" header="0.3" footer="0.3"/>
  <pageSetup horizontalDpi="600" verticalDpi="600" orientation="landscape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="86" zoomScaleSheetLayoutView="86" zoomScalePageLayoutView="0" workbookViewId="0" topLeftCell="A1">
      <selection activeCell="B23" sqref="B23"/>
    </sheetView>
  </sheetViews>
  <sheetFormatPr defaultColWidth="11.421875" defaultRowHeight="15"/>
  <cols>
    <col min="1" max="1" width="43.7109375" style="79" customWidth="1"/>
    <col min="2" max="2" width="28.8515625" style="79" customWidth="1"/>
    <col min="3" max="3" width="24.421875" style="79" customWidth="1"/>
    <col min="4" max="16384" width="11.421875" style="79" customWidth="1"/>
  </cols>
  <sheetData>
    <row r="1" spans="1:3" ht="11.25">
      <c r="A1" s="593" t="s">
        <v>465</v>
      </c>
      <c r="B1" s="594"/>
      <c r="C1" s="595"/>
    </row>
    <row r="2" spans="1:9" ht="12.75">
      <c r="A2" s="448" t="s">
        <v>453</v>
      </c>
      <c r="B2" s="448"/>
      <c r="C2" s="448"/>
      <c r="D2" s="449"/>
      <c r="E2" s="449"/>
      <c r="F2" s="449"/>
      <c r="G2" s="449"/>
      <c r="H2" s="449"/>
      <c r="I2" s="450"/>
    </row>
    <row r="3" spans="1:9" ht="11.25">
      <c r="A3" s="596" t="s">
        <v>341</v>
      </c>
      <c r="B3" s="597"/>
      <c r="C3" s="597"/>
      <c r="D3" s="450"/>
      <c r="E3" s="450"/>
      <c r="F3" s="450"/>
      <c r="G3" s="450"/>
      <c r="H3" s="450"/>
      <c r="I3" s="450"/>
    </row>
    <row r="4" spans="1:9" ht="11.25">
      <c r="A4" s="599" t="s">
        <v>467</v>
      </c>
      <c r="B4" s="600"/>
      <c r="C4" s="600"/>
      <c r="D4" s="450"/>
      <c r="E4" s="450"/>
      <c r="F4" s="450"/>
      <c r="G4" s="450"/>
      <c r="H4" s="450"/>
      <c r="I4" s="450"/>
    </row>
    <row r="5" spans="1:2" ht="11.25">
      <c r="A5" s="78"/>
      <c r="B5" s="78"/>
    </row>
    <row r="6" spans="1:3" ht="11.25">
      <c r="A6" s="182" t="s">
        <v>330</v>
      </c>
      <c r="B6" s="182" t="s">
        <v>212</v>
      </c>
      <c r="C6" s="182" t="s">
        <v>239</v>
      </c>
    </row>
    <row r="7" spans="1:3" ht="11.25">
      <c r="A7" s="621" t="s">
        <v>337</v>
      </c>
      <c r="B7" s="622"/>
      <c r="C7" s="623"/>
    </row>
    <row r="8" spans="1:3" ht="11.25">
      <c r="A8" s="183"/>
      <c r="B8" s="183"/>
      <c r="C8" s="184"/>
    </row>
    <row r="9" spans="1:3" ht="11.25">
      <c r="A9" s="183"/>
      <c r="B9" s="183"/>
      <c r="C9" s="184"/>
    </row>
    <row r="10" spans="1:3" ht="11.25">
      <c r="A10" s="183"/>
      <c r="B10" s="183"/>
      <c r="C10" s="184"/>
    </row>
    <row r="11" spans="1:3" ht="11.25">
      <c r="A11" s="183"/>
      <c r="B11" s="183"/>
      <c r="C11" s="184"/>
    </row>
    <row r="12" spans="1:3" ht="11.25">
      <c r="A12" s="183"/>
      <c r="B12" s="183"/>
      <c r="C12" s="184"/>
    </row>
    <row r="13" spans="1:3" ht="11.25">
      <c r="A13" s="183"/>
      <c r="B13" s="183"/>
      <c r="C13" s="184"/>
    </row>
    <row r="14" spans="1:3" ht="11.25">
      <c r="A14" s="183"/>
      <c r="B14" s="183"/>
      <c r="C14" s="184"/>
    </row>
    <row r="15" spans="1:3" ht="11.25">
      <c r="A15" s="183"/>
      <c r="B15" s="183"/>
      <c r="C15" s="184"/>
    </row>
    <row r="16" spans="1:3" ht="11.25">
      <c r="A16" s="183"/>
      <c r="B16" s="183"/>
      <c r="C16" s="184"/>
    </row>
    <row r="17" spans="1:3" ht="11.25">
      <c r="A17" s="183"/>
      <c r="B17" s="183"/>
      <c r="C17" s="184"/>
    </row>
    <row r="18" spans="1:3" ht="11.25">
      <c r="A18" s="185" t="s">
        <v>342</v>
      </c>
      <c r="B18" s="183">
        <f>SUM(B8:B17)</f>
        <v>0</v>
      </c>
      <c r="C18" s="183">
        <f>SUM(C8:C17)</f>
        <v>0</v>
      </c>
    </row>
    <row r="19" spans="1:3" ht="11.25">
      <c r="A19" s="183"/>
      <c r="B19" s="183"/>
      <c r="C19" s="184"/>
    </row>
    <row r="20" spans="1:3" ht="11.25">
      <c r="A20" s="621" t="s">
        <v>339</v>
      </c>
      <c r="B20" s="622"/>
      <c r="C20" s="623"/>
    </row>
    <row r="21" spans="1:3" ht="11.25">
      <c r="A21" s="183"/>
      <c r="B21" s="183"/>
      <c r="C21" s="184"/>
    </row>
    <row r="22" spans="1:3" ht="11.25">
      <c r="A22" s="183"/>
      <c r="B22" s="183"/>
      <c r="C22" s="184"/>
    </row>
    <row r="23" spans="1:3" ht="11.25">
      <c r="A23" s="183"/>
      <c r="B23" s="183"/>
      <c r="C23" s="184"/>
    </row>
    <row r="24" spans="1:3" ht="11.25">
      <c r="A24" s="183"/>
      <c r="B24" s="183"/>
      <c r="C24" s="184"/>
    </row>
    <row r="25" spans="1:3" ht="11.25">
      <c r="A25" s="183"/>
      <c r="B25" s="183"/>
      <c r="C25" s="184"/>
    </row>
    <row r="26" spans="1:3" ht="11.25">
      <c r="A26" s="183"/>
      <c r="B26" s="183"/>
      <c r="C26" s="184"/>
    </row>
    <row r="27" spans="1:3" ht="11.25">
      <c r="A27" s="183"/>
      <c r="B27" s="183"/>
      <c r="C27" s="184"/>
    </row>
    <row r="28" spans="1:3" ht="11.25">
      <c r="A28" s="183"/>
      <c r="B28" s="183"/>
      <c r="C28" s="184"/>
    </row>
    <row r="29" spans="1:3" ht="11.25">
      <c r="A29" s="183"/>
      <c r="B29" s="183"/>
      <c r="C29" s="184"/>
    </row>
    <row r="30" spans="1:3" ht="11.25">
      <c r="A30" s="183"/>
      <c r="B30" s="183"/>
      <c r="C30" s="184"/>
    </row>
    <row r="31" spans="1:3" ht="11.25">
      <c r="A31" s="183"/>
      <c r="B31" s="183"/>
      <c r="C31" s="184"/>
    </row>
    <row r="32" spans="1:3" ht="11.25">
      <c r="A32" s="183"/>
      <c r="B32" s="183"/>
      <c r="C32" s="184"/>
    </row>
    <row r="33" spans="1:3" ht="11.25">
      <c r="A33" s="185" t="s">
        <v>343</v>
      </c>
      <c r="B33" s="183">
        <f>SUM(B21:B32)</f>
        <v>0</v>
      </c>
      <c r="C33" s="183">
        <f>SUM(C21:C32)</f>
        <v>0</v>
      </c>
    </row>
    <row r="34" spans="1:3" ht="11.25">
      <c r="A34" s="183"/>
      <c r="B34" s="183"/>
      <c r="C34" s="184"/>
    </row>
    <row r="35" spans="1:3" ht="11.25">
      <c r="A35" s="185" t="s">
        <v>138</v>
      </c>
      <c r="B35" s="186">
        <f>+B18+B33</f>
        <v>0</v>
      </c>
      <c r="C35" s="186">
        <f>+C18+C33</f>
        <v>0</v>
      </c>
    </row>
    <row r="38" spans="1:3" ht="12">
      <c r="A38" s="443"/>
      <c r="B38" s="446"/>
      <c r="C38" s="446"/>
    </row>
    <row r="39" spans="1:3" ht="12">
      <c r="A39" s="501" t="s">
        <v>459</v>
      </c>
      <c r="B39" s="501"/>
      <c r="C39" s="437" t="s">
        <v>449</v>
      </c>
    </row>
    <row r="40" spans="1:3" ht="12" customHeight="1">
      <c r="A40" s="438" t="s">
        <v>451</v>
      </c>
      <c r="C40" s="438" t="s">
        <v>450</v>
      </c>
    </row>
  </sheetData>
  <sheetProtection/>
  <mergeCells count="6">
    <mergeCell ref="A20:C20"/>
    <mergeCell ref="A1:C1"/>
    <mergeCell ref="A3:C3"/>
    <mergeCell ref="A4:C4"/>
    <mergeCell ref="A7:C7"/>
    <mergeCell ref="A39:B39"/>
  </mergeCells>
  <printOptions/>
  <pageMargins left="0.7" right="0.7" top="0.75" bottom="0.7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view="pageBreakPreview" zoomScaleSheetLayoutView="100" zoomScalePageLayoutView="0" workbookViewId="0" topLeftCell="A30">
      <selection activeCell="I52" sqref="I52"/>
    </sheetView>
  </sheetViews>
  <sheetFormatPr defaultColWidth="11.421875" defaultRowHeight="15"/>
  <cols>
    <col min="1" max="1" width="2.140625" style="117" customWidth="1"/>
    <col min="2" max="3" width="3.7109375" style="79" customWidth="1"/>
    <col min="4" max="4" width="65.7109375" style="79" customWidth="1"/>
    <col min="5" max="5" width="12.7109375" style="79" customWidth="1"/>
    <col min="6" max="6" width="14.28125" style="79" customWidth="1"/>
    <col min="7" max="8" width="12.7109375" style="79" customWidth="1"/>
    <col min="9" max="9" width="11.421875" style="79" customWidth="1"/>
    <col min="10" max="10" width="12.8515625" style="79" customWidth="1"/>
    <col min="11" max="11" width="3.140625" style="117" customWidth="1"/>
  </cols>
  <sheetData>
    <row r="1" spans="2:9" s="117" customFormat="1" ht="6.75" customHeight="1">
      <c r="B1" s="78"/>
      <c r="C1" s="78"/>
      <c r="D1" s="78"/>
      <c r="E1" s="78"/>
      <c r="F1" s="78"/>
      <c r="G1" s="78"/>
      <c r="H1" s="78"/>
      <c r="I1" s="78"/>
    </row>
    <row r="2" spans="2:10" ht="15">
      <c r="B2" s="593" t="s">
        <v>465</v>
      </c>
      <c r="C2" s="594"/>
      <c r="D2" s="594"/>
      <c r="E2" s="594"/>
      <c r="F2" s="594"/>
      <c r="G2" s="594"/>
      <c r="H2" s="594"/>
      <c r="I2" s="594"/>
      <c r="J2" s="595"/>
    </row>
    <row r="3" spans="2:10" ht="15">
      <c r="B3" s="573" t="s">
        <v>452</v>
      </c>
      <c r="C3" s="573"/>
      <c r="D3" s="573"/>
      <c r="E3" s="573"/>
      <c r="F3" s="573"/>
      <c r="G3" s="573"/>
      <c r="H3" s="573"/>
      <c r="I3" s="573"/>
      <c r="J3" s="451"/>
    </row>
    <row r="4" spans="2:10" ht="15">
      <c r="B4" s="596" t="s">
        <v>344</v>
      </c>
      <c r="C4" s="597"/>
      <c r="D4" s="597"/>
      <c r="E4" s="597"/>
      <c r="F4" s="597"/>
      <c r="G4" s="597"/>
      <c r="H4" s="597"/>
      <c r="I4" s="597"/>
      <c r="J4" s="598"/>
    </row>
    <row r="5" spans="2:10" ht="15">
      <c r="B5" s="599" t="s">
        <v>469</v>
      </c>
      <c r="C5" s="600"/>
      <c r="D5" s="600"/>
      <c r="E5" s="600"/>
      <c r="F5" s="600"/>
      <c r="G5" s="600"/>
      <c r="H5" s="600"/>
      <c r="I5" s="600"/>
      <c r="J5" s="601"/>
    </row>
    <row r="6" spans="2:10" s="117" customFormat="1" ht="2.25" customHeight="1">
      <c r="B6" s="166"/>
      <c r="C6" s="166"/>
      <c r="D6" s="166"/>
      <c r="E6" s="166"/>
      <c r="F6" s="166"/>
      <c r="G6" s="166"/>
      <c r="H6" s="166"/>
      <c r="I6" s="166"/>
      <c r="J6" s="166"/>
    </row>
    <row r="7" spans="2:10" ht="15">
      <c r="B7" s="604" t="s">
        <v>76</v>
      </c>
      <c r="C7" s="631"/>
      <c r="D7" s="605"/>
      <c r="E7" s="603" t="s">
        <v>244</v>
      </c>
      <c r="F7" s="603"/>
      <c r="G7" s="603"/>
      <c r="H7" s="603"/>
      <c r="I7" s="603"/>
      <c r="J7" s="603" t="s">
        <v>236</v>
      </c>
    </row>
    <row r="8" spans="2:10" ht="22.5">
      <c r="B8" s="606"/>
      <c r="C8" s="632"/>
      <c r="D8" s="607"/>
      <c r="E8" s="118" t="s">
        <v>237</v>
      </c>
      <c r="F8" s="118" t="s">
        <v>238</v>
      </c>
      <c r="G8" s="118" t="s">
        <v>211</v>
      </c>
      <c r="H8" s="118" t="s">
        <v>212</v>
      </c>
      <c r="I8" s="118" t="s">
        <v>239</v>
      </c>
      <c r="J8" s="603"/>
    </row>
    <row r="9" spans="2:10" ht="15.75" customHeight="1">
      <c r="B9" s="608"/>
      <c r="C9" s="633"/>
      <c r="D9" s="609"/>
      <c r="E9" s="118">
        <v>1</v>
      </c>
      <c r="F9" s="118">
        <v>2</v>
      </c>
      <c r="G9" s="118" t="s">
        <v>240</v>
      </c>
      <c r="H9" s="118">
        <v>4</v>
      </c>
      <c r="I9" s="118">
        <v>5</v>
      </c>
      <c r="J9" s="118" t="s">
        <v>241</v>
      </c>
    </row>
    <row r="10" spans="2:10" ht="15" customHeight="1">
      <c r="B10" s="628" t="s">
        <v>345</v>
      </c>
      <c r="C10" s="629"/>
      <c r="D10" s="630"/>
      <c r="E10" s="171"/>
      <c r="F10" s="141"/>
      <c r="G10" s="141"/>
      <c r="H10" s="141"/>
      <c r="I10" s="141"/>
      <c r="J10" s="141"/>
    </row>
    <row r="11" spans="2:10" ht="15">
      <c r="B11" s="119"/>
      <c r="C11" s="626" t="s">
        <v>346</v>
      </c>
      <c r="D11" s="627"/>
      <c r="E11" s="187">
        <f>+E12+E13</f>
        <v>0</v>
      </c>
      <c r="F11" s="187">
        <f>+F12+F13</f>
        <v>0</v>
      </c>
      <c r="G11" s="144">
        <f>+E11+F11</f>
        <v>0</v>
      </c>
      <c r="H11" s="187">
        <f>+H12+H13</f>
        <v>0</v>
      </c>
      <c r="I11" s="187">
        <f>+I12+I13</f>
        <v>0</v>
      </c>
      <c r="J11" s="144">
        <f>+G11-H11</f>
        <v>0</v>
      </c>
    </row>
    <row r="12" spans="2:10" ht="15">
      <c r="B12" s="119"/>
      <c r="C12" s="167"/>
      <c r="D12" s="120" t="s">
        <v>347</v>
      </c>
      <c r="E12" s="171"/>
      <c r="F12" s="141"/>
      <c r="G12" s="141">
        <f aca="true" t="shared" si="0" ref="G12:G39">+E12+F12</f>
        <v>0</v>
      </c>
      <c r="H12" s="141"/>
      <c r="I12" s="141"/>
      <c r="J12" s="141">
        <f aca="true" t="shared" si="1" ref="J12:J39">+G12-H12</f>
        <v>0</v>
      </c>
    </row>
    <row r="13" spans="2:10" ht="15">
      <c r="B13" s="119"/>
      <c r="C13" s="167"/>
      <c r="D13" s="120" t="s">
        <v>348</v>
      </c>
      <c r="E13" s="171"/>
      <c r="F13" s="141"/>
      <c r="G13" s="141">
        <f t="shared" si="0"/>
        <v>0</v>
      </c>
      <c r="H13" s="141"/>
      <c r="I13" s="141"/>
      <c r="J13" s="141">
        <f t="shared" si="1"/>
        <v>0</v>
      </c>
    </row>
    <row r="14" spans="2:10" ht="15">
      <c r="B14" s="119"/>
      <c r="C14" s="626" t="s">
        <v>349</v>
      </c>
      <c r="D14" s="627"/>
      <c r="E14" s="187">
        <f>SUM(E15:E22)</f>
        <v>150000</v>
      </c>
      <c r="F14" s="187">
        <f>SUM(F15:F22)</f>
        <v>0</v>
      </c>
      <c r="G14" s="144">
        <f t="shared" si="0"/>
        <v>150000</v>
      </c>
      <c r="H14" s="187">
        <f>SUM(H15:H22)</f>
        <v>1936663</v>
      </c>
      <c r="I14" s="187">
        <f>SUM(I15:I22)</f>
        <v>1936663</v>
      </c>
      <c r="J14" s="144">
        <f t="shared" si="1"/>
        <v>-1786663</v>
      </c>
    </row>
    <row r="15" spans="2:10" ht="15">
      <c r="B15" s="119"/>
      <c r="C15" s="167"/>
      <c r="D15" s="120" t="s">
        <v>350</v>
      </c>
      <c r="E15" s="171"/>
      <c r="F15" s="141"/>
      <c r="G15" s="141">
        <f t="shared" si="0"/>
        <v>0</v>
      </c>
      <c r="H15" s="141"/>
      <c r="I15" s="141"/>
      <c r="J15" s="141">
        <f t="shared" si="1"/>
        <v>0</v>
      </c>
    </row>
    <row r="16" spans="2:10" ht="15">
      <c r="B16" s="119"/>
      <c r="C16" s="167"/>
      <c r="D16" s="120" t="s">
        <v>351</v>
      </c>
      <c r="E16" s="171"/>
      <c r="F16" s="141"/>
      <c r="G16" s="141">
        <f t="shared" si="0"/>
        <v>0</v>
      </c>
      <c r="H16" s="141"/>
      <c r="I16" s="141"/>
      <c r="J16" s="141">
        <f t="shared" si="1"/>
        <v>0</v>
      </c>
    </row>
    <row r="17" spans="2:10" ht="15">
      <c r="B17" s="119"/>
      <c r="C17" s="167"/>
      <c r="D17" s="120" t="s">
        <v>352</v>
      </c>
      <c r="E17" s="171"/>
      <c r="F17" s="141"/>
      <c r="G17" s="141">
        <f t="shared" si="0"/>
        <v>0</v>
      </c>
      <c r="H17" s="141"/>
      <c r="I17" s="141"/>
      <c r="J17" s="141">
        <f t="shared" si="1"/>
        <v>0</v>
      </c>
    </row>
    <row r="18" spans="2:10" ht="15">
      <c r="B18" s="119"/>
      <c r="C18" s="167"/>
      <c r="D18" s="120" t="s">
        <v>353</v>
      </c>
      <c r="E18" s="171">
        <v>150000</v>
      </c>
      <c r="F18" s="141">
        <v>0</v>
      </c>
      <c r="G18" s="141">
        <f t="shared" si="0"/>
        <v>150000</v>
      </c>
      <c r="H18" s="141">
        <v>1936663</v>
      </c>
      <c r="I18" s="141">
        <v>1936663</v>
      </c>
      <c r="J18" s="141">
        <f t="shared" si="1"/>
        <v>-1786663</v>
      </c>
    </row>
    <row r="19" spans="2:10" ht="15">
      <c r="B19" s="119"/>
      <c r="C19" s="167"/>
      <c r="D19" s="120" t="s">
        <v>354</v>
      </c>
      <c r="E19" s="171"/>
      <c r="F19" s="141"/>
      <c r="G19" s="141">
        <f t="shared" si="0"/>
        <v>0</v>
      </c>
      <c r="H19" s="141"/>
      <c r="I19" s="141"/>
      <c r="J19" s="141">
        <f t="shared" si="1"/>
        <v>0</v>
      </c>
    </row>
    <row r="20" spans="2:10" ht="15">
      <c r="B20" s="119"/>
      <c r="C20" s="167"/>
      <c r="D20" s="120" t="s">
        <v>355</v>
      </c>
      <c r="E20" s="171"/>
      <c r="F20" s="141"/>
      <c r="G20" s="141">
        <f t="shared" si="0"/>
        <v>0</v>
      </c>
      <c r="H20" s="141"/>
      <c r="I20" s="141"/>
      <c r="J20" s="141">
        <f t="shared" si="1"/>
        <v>0</v>
      </c>
    </row>
    <row r="21" spans="2:10" ht="15">
      <c r="B21" s="119"/>
      <c r="C21" s="167"/>
      <c r="D21" s="120" t="s">
        <v>356</v>
      </c>
      <c r="E21" s="171"/>
      <c r="F21" s="141"/>
      <c r="G21" s="141">
        <f t="shared" si="0"/>
        <v>0</v>
      </c>
      <c r="H21" s="141"/>
      <c r="I21" s="141"/>
      <c r="J21" s="141">
        <f t="shared" si="1"/>
        <v>0</v>
      </c>
    </row>
    <row r="22" spans="2:10" ht="15">
      <c r="B22" s="119"/>
      <c r="C22" s="167"/>
      <c r="D22" s="120" t="s">
        <v>357</v>
      </c>
      <c r="E22" s="171"/>
      <c r="F22" s="141"/>
      <c r="G22" s="141">
        <f t="shared" si="0"/>
        <v>0</v>
      </c>
      <c r="H22" s="141"/>
      <c r="I22" s="141"/>
      <c r="J22" s="141">
        <f t="shared" si="1"/>
        <v>0</v>
      </c>
    </row>
    <row r="23" spans="2:10" ht="15">
      <c r="B23" s="119"/>
      <c r="C23" s="626" t="s">
        <v>358</v>
      </c>
      <c r="D23" s="627"/>
      <c r="E23" s="187">
        <f>SUM(E24:E26)</f>
        <v>0</v>
      </c>
      <c r="F23" s="187">
        <f>SUM(F24:F26)</f>
        <v>0</v>
      </c>
      <c r="G23" s="144">
        <f t="shared" si="0"/>
        <v>0</v>
      </c>
      <c r="H23" s="187">
        <f>SUM(H24:H26)</f>
        <v>0</v>
      </c>
      <c r="I23" s="187">
        <f>SUM(I24:I26)</f>
        <v>0</v>
      </c>
      <c r="J23" s="144">
        <f t="shared" si="1"/>
        <v>0</v>
      </c>
    </row>
    <row r="24" spans="2:10" ht="15">
      <c r="B24" s="119"/>
      <c r="C24" s="167"/>
      <c r="D24" s="120" t="s">
        <v>359</v>
      </c>
      <c r="E24" s="171"/>
      <c r="F24" s="141"/>
      <c r="G24" s="141">
        <f t="shared" si="0"/>
        <v>0</v>
      </c>
      <c r="H24" s="141"/>
      <c r="I24" s="141"/>
      <c r="J24" s="141">
        <f t="shared" si="1"/>
        <v>0</v>
      </c>
    </row>
    <row r="25" spans="2:10" ht="15">
      <c r="B25" s="119"/>
      <c r="C25" s="167"/>
      <c r="D25" s="120" t="s">
        <v>360</v>
      </c>
      <c r="E25" s="171"/>
      <c r="F25" s="141"/>
      <c r="G25" s="141">
        <f t="shared" si="0"/>
        <v>0</v>
      </c>
      <c r="H25" s="141"/>
      <c r="I25" s="141"/>
      <c r="J25" s="141">
        <f t="shared" si="1"/>
        <v>0</v>
      </c>
    </row>
    <row r="26" spans="2:10" ht="15">
      <c r="B26" s="119"/>
      <c r="C26" s="167"/>
      <c r="D26" s="120" t="s">
        <v>361</v>
      </c>
      <c r="E26" s="171"/>
      <c r="F26" s="141"/>
      <c r="G26" s="141">
        <f t="shared" si="0"/>
        <v>0</v>
      </c>
      <c r="H26" s="141"/>
      <c r="I26" s="141"/>
      <c r="J26" s="141">
        <f t="shared" si="1"/>
        <v>0</v>
      </c>
    </row>
    <row r="27" spans="2:10" ht="15">
      <c r="B27" s="119"/>
      <c r="C27" s="626" t="s">
        <v>362</v>
      </c>
      <c r="D27" s="627"/>
      <c r="E27" s="187">
        <f>SUM(E28:E29)</f>
        <v>0</v>
      </c>
      <c r="F27" s="187">
        <f>SUM(F28:F29)</f>
        <v>0</v>
      </c>
      <c r="G27" s="144">
        <f t="shared" si="0"/>
        <v>0</v>
      </c>
      <c r="H27" s="187">
        <f>SUM(H28:H29)</f>
        <v>0</v>
      </c>
      <c r="I27" s="187">
        <f>SUM(I28:I29)</f>
        <v>0</v>
      </c>
      <c r="J27" s="144">
        <f t="shared" si="1"/>
        <v>0</v>
      </c>
    </row>
    <row r="28" spans="2:10" ht="15">
      <c r="B28" s="119"/>
      <c r="C28" s="167"/>
      <c r="D28" s="120" t="s">
        <v>363</v>
      </c>
      <c r="E28" s="171"/>
      <c r="F28" s="141"/>
      <c r="G28" s="141">
        <f t="shared" si="0"/>
        <v>0</v>
      </c>
      <c r="H28" s="141"/>
      <c r="I28" s="141"/>
      <c r="J28" s="141">
        <f t="shared" si="1"/>
        <v>0</v>
      </c>
    </row>
    <row r="29" spans="2:10" ht="15">
      <c r="B29" s="119"/>
      <c r="C29" s="167"/>
      <c r="D29" s="120" t="s">
        <v>364</v>
      </c>
      <c r="E29" s="171"/>
      <c r="F29" s="141"/>
      <c r="G29" s="141">
        <f t="shared" si="0"/>
        <v>0</v>
      </c>
      <c r="H29" s="141"/>
      <c r="I29" s="141"/>
      <c r="J29" s="141">
        <f t="shared" si="1"/>
        <v>0</v>
      </c>
    </row>
    <row r="30" spans="2:10" ht="15">
      <c r="B30" s="119"/>
      <c r="C30" s="626" t="s">
        <v>365</v>
      </c>
      <c r="D30" s="627"/>
      <c r="E30" s="187">
        <f>SUM(E31:E34)</f>
        <v>0</v>
      </c>
      <c r="F30" s="187">
        <f>SUM(F31:F34)</f>
        <v>0</v>
      </c>
      <c r="G30" s="144">
        <f t="shared" si="0"/>
        <v>0</v>
      </c>
      <c r="H30" s="187">
        <f>SUM(H31:H34)</f>
        <v>0</v>
      </c>
      <c r="I30" s="187">
        <f>SUM(I31:I34)</f>
        <v>0</v>
      </c>
      <c r="J30" s="144">
        <f t="shared" si="1"/>
        <v>0</v>
      </c>
    </row>
    <row r="31" spans="2:10" ht="15">
      <c r="B31" s="119"/>
      <c r="C31" s="167"/>
      <c r="D31" s="120" t="s">
        <v>366</v>
      </c>
      <c r="E31" s="171"/>
      <c r="F31" s="141"/>
      <c r="G31" s="141">
        <f t="shared" si="0"/>
        <v>0</v>
      </c>
      <c r="H31" s="141"/>
      <c r="I31" s="141"/>
      <c r="J31" s="141">
        <f t="shared" si="1"/>
        <v>0</v>
      </c>
    </row>
    <row r="32" spans="2:10" ht="15">
      <c r="B32" s="119"/>
      <c r="C32" s="167"/>
      <c r="D32" s="120" t="s">
        <v>367</v>
      </c>
      <c r="E32" s="171"/>
      <c r="F32" s="141"/>
      <c r="G32" s="141">
        <f t="shared" si="0"/>
        <v>0</v>
      </c>
      <c r="H32" s="141"/>
      <c r="I32" s="141"/>
      <c r="J32" s="141">
        <f t="shared" si="1"/>
        <v>0</v>
      </c>
    </row>
    <row r="33" spans="2:10" ht="15">
      <c r="B33" s="119"/>
      <c r="C33" s="167"/>
      <c r="D33" s="120" t="s">
        <v>368</v>
      </c>
      <c r="E33" s="171"/>
      <c r="F33" s="141"/>
      <c r="G33" s="141">
        <f t="shared" si="0"/>
        <v>0</v>
      </c>
      <c r="H33" s="141"/>
      <c r="I33" s="141"/>
      <c r="J33" s="141">
        <f t="shared" si="1"/>
        <v>0</v>
      </c>
    </row>
    <row r="34" spans="2:10" ht="15">
      <c r="B34" s="119"/>
      <c r="C34" s="167"/>
      <c r="D34" s="120" t="s">
        <v>369</v>
      </c>
      <c r="E34" s="171"/>
      <c r="F34" s="141"/>
      <c r="G34" s="141">
        <f t="shared" si="0"/>
        <v>0</v>
      </c>
      <c r="H34" s="141"/>
      <c r="I34" s="141"/>
      <c r="J34" s="141">
        <f t="shared" si="1"/>
        <v>0</v>
      </c>
    </row>
    <row r="35" spans="2:10" ht="15">
      <c r="B35" s="119"/>
      <c r="C35" s="626" t="s">
        <v>370</v>
      </c>
      <c r="D35" s="627"/>
      <c r="E35" s="187">
        <f>SUM(E36)</f>
        <v>0</v>
      </c>
      <c r="F35" s="187">
        <f>SUM(F36)</f>
        <v>0</v>
      </c>
      <c r="G35" s="144">
        <f t="shared" si="0"/>
        <v>0</v>
      </c>
      <c r="H35" s="187">
        <f>SUM(H36)</f>
        <v>0</v>
      </c>
      <c r="I35" s="187">
        <f>SUM(I36)</f>
        <v>0</v>
      </c>
      <c r="J35" s="144">
        <f t="shared" si="1"/>
        <v>0</v>
      </c>
    </row>
    <row r="36" spans="2:10" ht="15">
      <c r="B36" s="119"/>
      <c r="C36" s="167"/>
      <c r="D36" s="120" t="s">
        <v>371</v>
      </c>
      <c r="E36" s="171"/>
      <c r="F36" s="141"/>
      <c r="G36" s="141">
        <f t="shared" si="0"/>
        <v>0</v>
      </c>
      <c r="H36" s="141"/>
      <c r="I36" s="141"/>
      <c r="J36" s="141">
        <f t="shared" si="1"/>
        <v>0</v>
      </c>
    </row>
    <row r="37" spans="2:10" ht="15" customHeight="1">
      <c r="B37" s="628" t="s">
        <v>372</v>
      </c>
      <c r="C37" s="629"/>
      <c r="D37" s="630"/>
      <c r="E37" s="171"/>
      <c r="F37" s="141"/>
      <c r="G37" s="141">
        <f t="shared" si="0"/>
        <v>0</v>
      </c>
      <c r="H37" s="141"/>
      <c r="I37" s="141"/>
      <c r="J37" s="141">
        <f t="shared" si="1"/>
        <v>0</v>
      </c>
    </row>
    <row r="38" spans="2:10" ht="15" customHeight="1">
      <c r="B38" s="628" t="s">
        <v>373</v>
      </c>
      <c r="C38" s="629"/>
      <c r="D38" s="630"/>
      <c r="E38" s="171"/>
      <c r="F38" s="141"/>
      <c r="G38" s="141">
        <f t="shared" si="0"/>
        <v>0</v>
      </c>
      <c r="H38" s="141"/>
      <c r="I38" s="141"/>
      <c r="J38" s="141">
        <f t="shared" si="1"/>
        <v>0</v>
      </c>
    </row>
    <row r="39" spans="2:10" ht="15.75" customHeight="1">
      <c r="B39" s="628" t="s">
        <v>374</v>
      </c>
      <c r="C39" s="629"/>
      <c r="D39" s="630"/>
      <c r="E39" s="171"/>
      <c r="F39" s="141"/>
      <c r="G39" s="141">
        <f t="shared" si="0"/>
        <v>0</v>
      </c>
      <c r="H39" s="141"/>
      <c r="I39" s="141"/>
      <c r="J39" s="141">
        <f t="shared" si="1"/>
        <v>0</v>
      </c>
    </row>
    <row r="40" spans="2:10" ht="15">
      <c r="B40" s="168"/>
      <c r="C40" s="169"/>
      <c r="D40" s="170"/>
      <c r="E40" s="172"/>
      <c r="F40" s="173"/>
      <c r="G40" s="173"/>
      <c r="H40" s="173"/>
      <c r="I40" s="173"/>
      <c r="J40" s="173"/>
    </row>
    <row r="41" spans="1:11" s="129" customFormat="1" ht="15">
      <c r="A41" s="126"/>
      <c r="B41" s="145"/>
      <c r="C41" s="624" t="s">
        <v>242</v>
      </c>
      <c r="D41" s="625"/>
      <c r="E41" s="140">
        <f aca="true" t="shared" si="2" ref="E41:J41">+E11+E14+E23+E27+E30+E35+E37+E38+E39</f>
        <v>150000</v>
      </c>
      <c r="F41" s="140">
        <f t="shared" si="2"/>
        <v>0</v>
      </c>
      <c r="G41" s="140">
        <f t="shared" si="2"/>
        <v>150000</v>
      </c>
      <c r="H41" s="140">
        <f t="shared" si="2"/>
        <v>1936663</v>
      </c>
      <c r="I41" s="140">
        <f t="shared" si="2"/>
        <v>1936663</v>
      </c>
      <c r="J41" s="140">
        <f t="shared" si="2"/>
        <v>-1786663</v>
      </c>
      <c r="K41" s="126"/>
    </row>
    <row r="42" spans="2:10" ht="15">
      <c r="B42" s="78"/>
      <c r="C42" s="78"/>
      <c r="D42" s="78"/>
      <c r="E42" s="78"/>
      <c r="F42" s="78"/>
      <c r="G42" s="78"/>
      <c r="H42" s="78"/>
      <c r="I42" s="78"/>
      <c r="J42" s="78"/>
    </row>
    <row r="43" spans="5:10" ht="7.5" customHeight="1">
      <c r="E43" s="506"/>
      <c r="F43" s="506"/>
      <c r="G43" s="44"/>
      <c r="H43" s="17"/>
      <c r="I43" s="507"/>
      <c r="J43" s="507"/>
    </row>
    <row r="44" spans="5:10" ht="15">
      <c r="E44" s="501" t="s">
        <v>459</v>
      </c>
      <c r="F44" s="501"/>
      <c r="G44" s="44"/>
      <c r="H44" s="44"/>
      <c r="I44" s="502" t="s">
        <v>449</v>
      </c>
      <c r="J44" s="502"/>
    </row>
    <row r="45" spans="5:10" ht="15">
      <c r="E45" s="503" t="s">
        <v>451</v>
      </c>
      <c r="F45" s="503"/>
      <c r="G45" s="48"/>
      <c r="H45" s="48"/>
      <c r="I45" s="503" t="s">
        <v>450</v>
      </c>
      <c r="J45" s="503"/>
    </row>
  </sheetData>
  <sheetProtection/>
  <mergeCells count="24">
    <mergeCell ref="C14:D14"/>
    <mergeCell ref="C23:D23"/>
    <mergeCell ref="C27:D27"/>
    <mergeCell ref="B2:J2"/>
    <mergeCell ref="B4:J4"/>
    <mergeCell ref="B5:J5"/>
    <mergeCell ref="B7:D9"/>
    <mergeCell ref="B3:I3"/>
    <mergeCell ref="C41:D41"/>
    <mergeCell ref="C30:D30"/>
    <mergeCell ref="E7:I7"/>
    <mergeCell ref="J7:J8"/>
    <mergeCell ref="C35:D35"/>
    <mergeCell ref="B37:D37"/>
    <mergeCell ref="B38:D38"/>
    <mergeCell ref="B39:D39"/>
    <mergeCell ref="B10:D10"/>
    <mergeCell ref="C11:D11"/>
    <mergeCell ref="E43:F43"/>
    <mergeCell ref="I43:J43"/>
    <mergeCell ref="E44:F44"/>
    <mergeCell ref="I44:J44"/>
    <mergeCell ref="E45:F45"/>
    <mergeCell ref="I45:J45"/>
  </mergeCells>
  <printOptions/>
  <pageMargins left="0.7" right="0.7" top="0.75" bottom="0.75" header="0.3" footer="0.3"/>
  <pageSetup fitToHeight="0" fitToWidth="1" horizontalDpi="600" verticalDpi="600" orientation="landscape" scale="78" r:id="rId1"/>
  <ignoredErrors>
    <ignoredError sqref="G11 G14 G23 G27 G30 G35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="96" zoomScaleSheetLayoutView="96" zoomScalePageLayoutView="0" workbookViewId="0" topLeftCell="A1">
      <selection activeCell="B18" sqref="B18"/>
    </sheetView>
  </sheetViews>
  <sheetFormatPr defaultColWidth="11.421875" defaultRowHeight="15"/>
  <cols>
    <col min="1" max="1" width="1.1484375" style="0" customWidth="1"/>
    <col min="2" max="2" width="57.00390625" style="0" customWidth="1"/>
    <col min="5" max="5" width="12.7109375" style="0" customWidth="1"/>
    <col min="6" max="6" width="4.28125" style="117" customWidth="1"/>
  </cols>
  <sheetData>
    <row r="1" spans="1:9" ht="15">
      <c r="A1" s="448" t="s">
        <v>454</v>
      </c>
      <c r="B1" s="448"/>
      <c r="C1" s="448"/>
      <c r="D1" s="448"/>
      <c r="E1" s="448"/>
      <c r="F1" s="634"/>
      <c r="G1" s="634"/>
      <c r="H1" s="634"/>
      <c r="I1" s="634"/>
    </row>
    <row r="2" spans="1:5" ht="15">
      <c r="A2" s="644" t="s">
        <v>375</v>
      </c>
      <c r="B2" s="645"/>
      <c r="C2" s="645"/>
      <c r="D2" s="645"/>
      <c r="E2" s="645"/>
    </row>
    <row r="3" spans="1:5" ht="15">
      <c r="A3" s="646" t="s">
        <v>467</v>
      </c>
      <c r="B3" s="647"/>
      <c r="C3" s="647"/>
      <c r="D3" s="647"/>
      <c r="E3" s="647"/>
    </row>
    <row r="4" spans="1:5" ht="6" customHeight="1">
      <c r="A4" s="78"/>
      <c r="B4" s="78"/>
      <c r="C4" s="78"/>
      <c r="D4" s="78"/>
      <c r="E4" s="78"/>
    </row>
    <row r="5" spans="1:5" ht="15">
      <c r="A5" s="635" t="s">
        <v>76</v>
      </c>
      <c r="B5" s="635"/>
      <c r="C5" s="467" t="s">
        <v>209</v>
      </c>
      <c r="D5" s="467" t="s">
        <v>212</v>
      </c>
      <c r="E5" s="467" t="s">
        <v>376</v>
      </c>
    </row>
    <row r="6" spans="1:5" ht="5.25" customHeight="1" thickBot="1">
      <c r="A6" s="132"/>
      <c r="B6" s="133"/>
      <c r="C6" s="134"/>
      <c r="D6" s="134"/>
      <c r="E6" s="134"/>
    </row>
    <row r="7" spans="1:5" ht="15.75" thickBot="1">
      <c r="A7" s="174"/>
      <c r="B7" s="175" t="s">
        <v>377</v>
      </c>
      <c r="C7" s="468">
        <f>C8+C9</f>
        <v>1500000</v>
      </c>
      <c r="D7" s="468">
        <f>D8+D9</f>
        <v>1773493</v>
      </c>
      <c r="E7" s="468">
        <f>E8+E9</f>
        <v>580681</v>
      </c>
    </row>
    <row r="8" spans="1:5" ht="15">
      <c r="A8" s="648" t="s">
        <v>408</v>
      </c>
      <c r="B8" s="649"/>
      <c r="C8" s="173">
        <v>800000</v>
      </c>
      <c r="D8" s="173">
        <v>145345</v>
      </c>
      <c r="E8" s="469">
        <v>473454</v>
      </c>
    </row>
    <row r="9" spans="1:5" ht="15">
      <c r="A9" s="642" t="s">
        <v>409</v>
      </c>
      <c r="B9" s="643"/>
      <c r="C9" s="189">
        <v>700000</v>
      </c>
      <c r="D9" s="189">
        <v>1628148</v>
      </c>
      <c r="E9" s="470">
        <f>2240+90987+14000</f>
        <v>107227</v>
      </c>
    </row>
    <row r="10" spans="1:5" ht="6.75" customHeight="1" thickBot="1">
      <c r="A10" s="119"/>
      <c r="B10" s="120"/>
      <c r="C10" s="141"/>
      <c r="D10" s="141"/>
      <c r="E10" s="471"/>
    </row>
    <row r="11" spans="1:5" ht="15.75" thickBot="1">
      <c r="A11" s="176"/>
      <c r="B11" s="175" t="s">
        <v>378</v>
      </c>
      <c r="C11" s="188">
        <f>+C12+C13</f>
        <v>1500000</v>
      </c>
      <c r="D11" s="188">
        <f>+D12+D13</f>
        <v>1936663</v>
      </c>
      <c r="E11" s="468">
        <f>+E12+E13</f>
        <v>683474</v>
      </c>
    </row>
    <row r="12" spans="1:5" ht="15">
      <c r="A12" s="640" t="s">
        <v>410</v>
      </c>
      <c r="B12" s="641"/>
      <c r="C12" s="173">
        <v>1500000</v>
      </c>
      <c r="D12" s="173">
        <v>1936663</v>
      </c>
      <c r="E12" s="469">
        <v>683474</v>
      </c>
    </row>
    <row r="13" spans="1:5" ht="15">
      <c r="A13" s="642" t="s">
        <v>411</v>
      </c>
      <c r="B13" s="643"/>
      <c r="C13" s="189"/>
      <c r="D13" s="189"/>
      <c r="E13" s="189"/>
    </row>
    <row r="14" spans="1:5" ht="5.25" customHeight="1" thickBot="1">
      <c r="A14" s="136"/>
      <c r="B14" s="135"/>
      <c r="C14" s="141"/>
      <c r="D14" s="141"/>
      <c r="E14" s="141"/>
    </row>
    <row r="15" spans="1:5" ht="15.75" thickBot="1">
      <c r="A15" s="174"/>
      <c r="B15" s="175" t="s">
        <v>379</v>
      </c>
      <c r="C15" s="188">
        <f>+C7-C11</f>
        <v>0</v>
      </c>
      <c r="D15" s="188">
        <f>+D7-D11</f>
        <v>-163170</v>
      </c>
      <c r="E15" s="188">
        <f>+E7-E11</f>
        <v>-102793</v>
      </c>
    </row>
    <row r="16" spans="1:5" ht="15">
      <c r="A16" s="78"/>
      <c r="B16" s="78"/>
      <c r="C16" s="78"/>
      <c r="D16" s="78"/>
      <c r="E16" s="78"/>
    </row>
    <row r="17" spans="1:5" ht="15">
      <c r="A17" s="635" t="s">
        <v>76</v>
      </c>
      <c r="B17" s="635"/>
      <c r="C17" s="467" t="s">
        <v>209</v>
      </c>
      <c r="D17" s="467" t="s">
        <v>212</v>
      </c>
      <c r="E17" s="467" t="s">
        <v>376</v>
      </c>
    </row>
    <row r="18" spans="1:5" ht="6.75" customHeight="1">
      <c r="A18" s="132"/>
      <c r="B18" s="133"/>
      <c r="C18" s="134"/>
      <c r="D18" s="134"/>
      <c r="E18" s="134"/>
    </row>
    <row r="19" spans="1:5" ht="15">
      <c r="A19" s="636" t="s">
        <v>380</v>
      </c>
      <c r="B19" s="637"/>
      <c r="C19" s="189">
        <f>+C15</f>
        <v>0</v>
      </c>
      <c r="D19" s="189">
        <f>+D15</f>
        <v>-163170</v>
      </c>
      <c r="E19" s="189">
        <f>+E15</f>
        <v>-102793</v>
      </c>
    </row>
    <row r="20" spans="1:5" ht="6" customHeight="1">
      <c r="A20" s="119"/>
      <c r="B20" s="120"/>
      <c r="C20" s="141"/>
      <c r="D20" s="141"/>
      <c r="E20" s="141"/>
    </row>
    <row r="21" spans="1:5" ht="15">
      <c r="A21" s="636" t="s">
        <v>381</v>
      </c>
      <c r="B21" s="637"/>
      <c r="C21" s="189"/>
      <c r="D21" s="189"/>
      <c r="E21" s="189"/>
    </row>
    <row r="22" spans="1:5" ht="7.5" customHeight="1" thickBot="1">
      <c r="A22" s="136"/>
      <c r="B22" s="135"/>
      <c r="C22" s="141"/>
      <c r="D22" s="141"/>
      <c r="E22" s="141"/>
    </row>
    <row r="23" spans="1:5" ht="15.75" thickBot="1">
      <c r="A23" s="176"/>
      <c r="B23" s="175" t="s">
        <v>382</v>
      </c>
      <c r="C23" s="190">
        <f>+C19-C21</f>
        <v>0</v>
      </c>
      <c r="D23" s="190">
        <f>+D19-D21</f>
        <v>-163170</v>
      </c>
      <c r="E23" s="190">
        <f>+E19-E21</f>
        <v>-102793</v>
      </c>
    </row>
    <row r="24" spans="1:5" ht="15">
      <c r="A24" s="78"/>
      <c r="B24" s="78"/>
      <c r="C24" s="78"/>
      <c r="D24" s="78"/>
      <c r="E24" s="78"/>
    </row>
    <row r="25" spans="1:5" ht="15">
      <c r="A25" s="635" t="s">
        <v>76</v>
      </c>
      <c r="B25" s="635"/>
      <c r="C25" s="467" t="s">
        <v>209</v>
      </c>
      <c r="D25" s="467" t="s">
        <v>212</v>
      </c>
      <c r="E25" s="467" t="s">
        <v>376</v>
      </c>
    </row>
    <row r="26" spans="1:5" ht="5.25" customHeight="1">
      <c r="A26" s="132"/>
      <c r="B26" s="133"/>
      <c r="C26" s="134"/>
      <c r="D26" s="134"/>
      <c r="E26" s="134"/>
    </row>
    <row r="27" spans="1:5" ht="15">
      <c r="A27" s="636" t="s">
        <v>383</v>
      </c>
      <c r="B27" s="637"/>
      <c r="C27" s="189">
        <f>+EAI!E52</f>
        <v>0</v>
      </c>
      <c r="D27" s="189">
        <f>+EAI!H51</f>
        <v>50759</v>
      </c>
      <c r="E27" s="189">
        <f>+EAI!I54</f>
        <v>1773493</v>
      </c>
    </row>
    <row r="28" spans="1:5" ht="5.25" customHeight="1">
      <c r="A28" s="119"/>
      <c r="B28" s="120"/>
      <c r="C28" s="141"/>
      <c r="D28" s="141"/>
      <c r="E28" s="141"/>
    </row>
    <row r="29" spans="1:5" ht="15">
      <c r="A29" s="636" t="s">
        <v>384</v>
      </c>
      <c r="B29" s="637"/>
      <c r="C29" s="189"/>
      <c r="D29" s="189"/>
      <c r="E29" s="189"/>
    </row>
    <row r="30" spans="1:5" ht="3.75" customHeight="1" thickBot="1">
      <c r="A30" s="137"/>
      <c r="B30" s="138"/>
      <c r="C30" s="173"/>
      <c r="D30" s="173"/>
      <c r="E30" s="173"/>
    </row>
    <row r="31" spans="1:5" ht="15.75" thickBot="1">
      <c r="A31" s="176"/>
      <c r="B31" s="175" t="s">
        <v>385</v>
      </c>
      <c r="C31" s="190">
        <f>+C27-C29</f>
        <v>0</v>
      </c>
      <c r="D31" s="190">
        <f>+D27-D29</f>
        <v>50759</v>
      </c>
      <c r="E31" s="190">
        <f>+E27-E29</f>
        <v>1773493</v>
      </c>
    </row>
    <row r="32" spans="1:5" s="117" customFormat="1" ht="15">
      <c r="A32" s="78"/>
      <c r="B32" s="78"/>
      <c r="C32" s="78"/>
      <c r="D32" s="78"/>
      <c r="E32" s="78"/>
    </row>
    <row r="33" spans="1:5" ht="23.25" customHeight="1">
      <c r="A33" s="78"/>
      <c r="B33" s="638" t="s">
        <v>386</v>
      </c>
      <c r="C33" s="638"/>
      <c r="D33" s="638"/>
      <c r="E33" s="638"/>
    </row>
    <row r="34" spans="1:5" ht="28.5" customHeight="1">
      <c r="A34" s="78"/>
      <c r="B34" s="638" t="s">
        <v>387</v>
      </c>
      <c r="C34" s="638"/>
      <c r="D34" s="638"/>
      <c r="E34" s="638"/>
    </row>
    <row r="35" spans="1:5" ht="15">
      <c r="A35" s="78"/>
      <c r="B35" s="639" t="s">
        <v>388</v>
      </c>
      <c r="C35" s="639"/>
      <c r="D35" s="639"/>
      <c r="E35" s="639"/>
    </row>
    <row r="36" s="117" customFormat="1" ht="15"/>
    <row r="37" spans="2:5" ht="30" customHeight="1">
      <c r="B37" s="443"/>
      <c r="C37" s="442"/>
      <c r="D37" s="507"/>
      <c r="E37" s="507"/>
    </row>
    <row r="38" spans="2:5" ht="15">
      <c r="B38" s="502" t="s">
        <v>459</v>
      </c>
      <c r="C38" s="502"/>
      <c r="D38" s="502" t="s">
        <v>449</v>
      </c>
      <c r="E38" s="502"/>
    </row>
    <row r="39" spans="2:5" ht="15">
      <c r="B39" s="503" t="s">
        <v>451</v>
      </c>
      <c r="C39" s="503"/>
      <c r="D39" s="503" t="s">
        <v>450</v>
      </c>
      <c r="E39" s="503"/>
    </row>
  </sheetData>
  <sheetProtection/>
  <mergeCells count="22">
    <mergeCell ref="A2:E2"/>
    <mergeCell ref="A3:E3"/>
    <mergeCell ref="A5:B5"/>
    <mergeCell ref="A8:B8"/>
    <mergeCell ref="A9:B9"/>
    <mergeCell ref="B34:E34"/>
    <mergeCell ref="B35:E35"/>
    <mergeCell ref="A25:B25"/>
    <mergeCell ref="A19:B19"/>
    <mergeCell ref="A21:B21"/>
    <mergeCell ref="A12:B12"/>
    <mergeCell ref="A13:B13"/>
    <mergeCell ref="F1:I1"/>
    <mergeCell ref="D37:E37"/>
    <mergeCell ref="B38:C38"/>
    <mergeCell ref="D38:E38"/>
    <mergeCell ref="B39:C39"/>
    <mergeCell ref="D39:E39"/>
    <mergeCell ref="A17:B17"/>
    <mergeCell ref="A27:B27"/>
    <mergeCell ref="A29:B29"/>
    <mergeCell ref="B33:E33"/>
  </mergeCells>
  <printOptions/>
  <pageMargins left="0.7" right="0.7" top="0.75" bottom="0.75" header="0.3" footer="0.3"/>
  <pageSetup horizontalDpi="600" verticalDpi="600" orientation="landscape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view="pageBreakPreview" zoomScale="60" zoomScaleNormal="59" zoomScalePageLayoutView="0" workbookViewId="0" topLeftCell="A1">
      <selection activeCell="D18" sqref="D18"/>
    </sheetView>
  </sheetViews>
  <sheetFormatPr defaultColWidth="11.421875" defaultRowHeight="15"/>
  <cols>
    <col min="1" max="1" width="4.8515625" style="195" customWidth="1"/>
    <col min="2" max="2" width="30.8515625" style="195" customWidth="1"/>
    <col min="3" max="3" width="84.421875" style="195" customWidth="1"/>
    <col min="4" max="4" width="31.7109375" style="195" customWidth="1"/>
    <col min="5" max="5" width="4.8515625" style="195" customWidth="1"/>
    <col min="6" max="16384" width="11.421875" style="195" customWidth="1"/>
  </cols>
  <sheetData>
    <row r="1" spans="2:5" s="191" customFormat="1" ht="12">
      <c r="B1" s="652" t="s">
        <v>389</v>
      </c>
      <c r="C1" s="652"/>
      <c r="D1" s="652"/>
      <c r="E1" s="652"/>
    </row>
    <row r="2" spans="2:5" s="191" customFormat="1" ht="12">
      <c r="B2" s="652" t="s">
        <v>465</v>
      </c>
      <c r="C2" s="652"/>
      <c r="D2" s="652"/>
      <c r="E2" s="652"/>
    </row>
    <row r="3" spans="2:5" s="191" customFormat="1" ht="12">
      <c r="B3" s="652" t="s">
        <v>1</v>
      </c>
      <c r="C3" s="652"/>
      <c r="D3" s="652"/>
      <c r="E3" s="652"/>
    </row>
    <row r="4" spans="1:10" ht="12.75">
      <c r="A4" s="192"/>
      <c r="B4" s="193" t="s">
        <v>4</v>
      </c>
      <c r="C4" s="573" t="s">
        <v>452</v>
      </c>
      <c r="D4" s="573"/>
      <c r="E4" s="573"/>
      <c r="F4" s="573"/>
      <c r="G4" s="573"/>
      <c r="H4" s="573"/>
      <c r="I4" s="573"/>
      <c r="J4" s="573"/>
    </row>
    <row r="5" spans="1:5" ht="12">
      <c r="A5" s="192"/>
      <c r="B5" s="196"/>
      <c r="C5" s="197"/>
      <c r="D5" s="197"/>
      <c r="E5" s="198"/>
    </row>
    <row r="6" spans="1:5" s="201" customFormat="1" ht="12">
      <c r="A6" s="199"/>
      <c r="B6" s="200"/>
      <c r="C6" s="199"/>
      <c r="D6" s="199"/>
      <c r="E6" s="200"/>
    </row>
    <row r="7" spans="1:5" s="202" customFormat="1" ht="12">
      <c r="A7" s="653" t="s">
        <v>390</v>
      </c>
      <c r="B7" s="654"/>
      <c r="C7" s="486" t="s">
        <v>391</v>
      </c>
      <c r="D7" s="486" t="s">
        <v>392</v>
      </c>
      <c r="E7" s="487"/>
    </row>
    <row r="8" spans="1:5" s="201" customFormat="1" ht="12">
      <c r="A8" s="203"/>
      <c r="B8" s="489"/>
      <c r="C8" s="490"/>
      <c r="D8" s="204"/>
      <c r="E8" s="205"/>
    </row>
    <row r="9" spans="1:5" ht="12">
      <c r="A9" s="206"/>
      <c r="B9" s="207">
        <v>1</v>
      </c>
      <c r="C9" s="208" t="s">
        <v>433</v>
      </c>
      <c r="D9" s="209">
        <v>16140</v>
      </c>
      <c r="E9" s="210"/>
    </row>
    <row r="10" spans="1:5" ht="12">
      <c r="A10" s="206"/>
      <c r="B10" s="207">
        <v>2</v>
      </c>
      <c r="C10" s="208" t="s">
        <v>434</v>
      </c>
      <c r="D10" s="209">
        <v>84190</v>
      </c>
      <c r="E10" s="210"/>
    </row>
    <row r="11" spans="1:5" ht="12">
      <c r="A11" s="206"/>
      <c r="B11" s="207">
        <v>3</v>
      </c>
      <c r="C11" s="208" t="s">
        <v>435</v>
      </c>
      <c r="D11" s="209">
        <v>146930</v>
      </c>
      <c r="E11" s="210"/>
    </row>
    <row r="12" spans="1:5" ht="12">
      <c r="A12" s="206"/>
      <c r="B12" s="207">
        <v>4</v>
      </c>
      <c r="C12" s="208" t="s">
        <v>436</v>
      </c>
      <c r="D12" s="209">
        <v>7793</v>
      </c>
      <c r="E12" s="210"/>
    </row>
    <row r="13" spans="1:5" ht="12">
      <c r="A13" s="206"/>
      <c r="B13" s="207">
        <v>5</v>
      </c>
      <c r="C13" s="208" t="s">
        <v>443</v>
      </c>
      <c r="D13" s="209">
        <v>7940</v>
      </c>
      <c r="E13" s="210"/>
    </row>
    <row r="14" spans="1:5" ht="12">
      <c r="A14" s="206"/>
      <c r="B14" s="207">
        <v>6</v>
      </c>
      <c r="C14" s="208" t="s">
        <v>443</v>
      </c>
      <c r="D14" s="209">
        <v>7940</v>
      </c>
      <c r="E14" s="210"/>
    </row>
    <row r="15" spans="1:5" ht="12">
      <c r="A15" s="206"/>
      <c r="B15" s="207">
        <v>7</v>
      </c>
      <c r="C15" s="208" t="s">
        <v>444</v>
      </c>
      <c r="D15" s="209">
        <v>2000</v>
      </c>
      <c r="E15" s="210"/>
    </row>
    <row r="16" spans="1:5" ht="12">
      <c r="A16" s="206"/>
      <c r="B16" s="207">
        <v>8</v>
      </c>
      <c r="C16" s="208" t="s">
        <v>437</v>
      </c>
      <c r="D16" s="209">
        <v>5000</v>
      </c>
      <c r="E16" s="210"/>
    </row>
    <row r="17" spans="1:5" ht="12">
      <c r="A17" s="211"/>
      <c r="B17" s="207">
        <v>9</v>
      </c>
      <c r="C17" s="208" t="s">
        <v>438</v>
      </c>
      <c r="D17" s="209">
        <v>20000</v>
      </c>
      <c r="E17" s="210"/>
    </row>
    <row r="18" spans="1:5" ht="12">
      <c r="A18" s="211"/>
      <c r="B18" s="207">
        <v>10</v>
      </c>
      <c r="C18" s="208" t="s">
        <v>442</v>
      </c>
      <c r="D18" s="209">
        <v>15000</v>
      </c>
      <c r="E18" s="210"/>
    </row>
    <row r="19" spans="1:5" ht="12">
      <c r="A19" s="211"/>
      <c r="B19" s="212"/>
      <c r="C19" s="208"/>
      <c r="D19" s="209">
        <v>0</v>
      </c>
      <c r="E19" s="210"/>
    </row>
    <row r="20" spans="1:5" ht="12">
      <c r="A20" s="211"/>
      <c r="B20" s="212"/>
      <c r="C20" s="208"/>
      <c r="D20" s="209">
        <v>0</v>
      </c>
      <c r="E20" s="210"/>
    </row>
    <row r="21" spans="1:5" ht="12">
      <c r="A21" s="211"/>
      <c r="B21" s="212"/>
      <c r="C21" s="208"/>
      <c r="D21" s="209">
        <v>0</v>
      </c>
      <c r="E21" s="210"/>
    </row>
    <row r="22" spans="1:5" ht="12">
      <c r="A22" s="211"/>
      <c r="B22" s="212"/>
      <c r="C22" s="208"/>
      <c r="D22" s="209">
        <v>0</v>
      </c>
      <c r="E22" s="210"/>
    </row>
    <row r="23" spans="1:5" ht="12">
      <c r="A23" s="211"/>
      <c r="B23" s="212"/>
      <c r="C23" s="208"/>
      <c r="D23" s="209">
        <v>0</v>
      </c>
      <c r="E23" s="210"/>
    </row>
    <row r="24" spans="1:5" ht="12">
      <c r="A24" s="211"/>
      <c r="B24" s="212"/>
      <c r="C24" s="208"/>
      <c r="D24" s="209">
        <v>0</v>
      </c>
      <c r="E24" s="210"/>
    </row>
    <row r="25" spans="1:5" ht="12">
      <c r="A25" s="211"/>
      <c r="B25" s="212"/>
      <c r="C25" s="208"/>
      <c r="D25" s="209">
        <v>0</v>
      </c>
      <c r="E25" s="210"/>
    </row>
    <row r="26" spans="1:5" ht="12">
      <c r="A26" s="211"/>
      <c r="B26" s="212"/>
      <c r="C26" s="208"/>
      <c r="D26" s="209">
        <v>0</v>
      </c>
      <c r="E26" s="210"/>
    </row>
    <row r="27" spans="1:5" ht="12">
      <c r="A27" s="211"/>
      <c r="B27" s="212"/>
      <c r="C27" s="208"/>
      <c r="D27" s="209">
        <v>0</v>
      </c>
      <c r="E27" s="210"/>
    </row>
    <row r="28" spans="1:5" ht="12">
      <c r="A28" s="211"/>
      <c r="B28" s="212"/>
      <c r="C28" s="208"/>
      <c r="D28" s="209">
        <v>0</v>
      </c>
      <c r="E28" s="210"/>
    </row>
    <row r="29" spans="1:5" ht="12">
      <c r="A29" s="211"/>
      <c r="B29" s="212"/>
      <c r="C29" s="208"/>
      <c r="D29" s="209">
        <v>0</v>
      </c>
      <c r="E29" s="210"/>
    </row>
    <row r="30" spans="1:5" ht="12">
      <c r="A30" s="211"/>
      <c r="B30" s="212"/>
      <c r="C30" s="208"/>
      <c r="D30" s="209">
        <v>0</v>
      </c>
      <c r="E30" s="210"/>
    </row>
    <row r="31" spans="1:5" ht="12">
      <c r="A31" s="206"/>
      <c r="B31" s="207"/>
      <c r="C31" s="208"/>
      <c r="D31" s="209">
        <v>0</v>
      </c>
      <c r="E31" s="210"/>
    </row>
    <row r="32" spans="1:5" ht="12">
      <c r="A32" s="206"/>
      <c r="B32" s="207"/>
      <c r="C32" s="208"/>
      <c r="D32" s="209">
        <v>0</v>
      </c>
      <c r="E32" s="210"/>
    </row>
    <row r="33" spans="1:5" ht="12">
      <c r="A33" s="206"/>
      <c r="B33" s="207"/>
      <c r="C33" s="208"/>
      <c r="D33" s="209">
        <v>0</v>
      </c>
      <c r="E33" s="210"/>
    </row>
    <row r="34" spans="1:5" ht="12">
      <c r="A34" s="206"/>
      <c r="B34" s="207"/>
      <c r="C34" s="208"/>
      <c r="D34" s="209">
        <v>0</v>
      </c>
      <c r="E34" s="210"/>
    </row>
    <row r="35" spans="1:5" ht="12">
      <c r="A35" s="206"/>
      <c r="B35" s="207"/>
      <c r="C35" s="208"/>
      <c r="D35" s="209">
        <v>0</v>
      </c>
      <c r="E35" s="210"/>
    </row>
    <row r="36" spans="1:5" ht="12">
      <c r="A36" s="206"/>
      <c r="B36" s="207"/>
      <c r="C36" s="208"/>
      <c r="D36" s="209">
        <v>0</v>
      </c>
      <c r="E36" s="210"/>
    </row>
    <row r="37" spans="1:5" ht="12">
      <c r="A37" s="206"/>
      <c r="B37" s="207"/>
      <c r="C37" s="208"/>
      <c r="D37" s="209">
        <v>0</v>
      </c>
      <c r="E37" s="210"/>
    </row>
    <row r="38" spans="1:5" ht="12">
      <c r="A38" s="206"/>
      <c r="B38" s="207"/>
      <c r="C38" s="208"/>
      <c r="D38" s="209">
        <v>0</v>
      </c>
      <c r="E38" s="210"/>
    </row>
    <row r="39" spans="1:5" ht="12">
      <c r="A39" s="206"/>
      <c r="B39" s="207"/>
      <c r="C39" s="208"/>
      <c r="D39" s="209">
        <v>0</v>
      </c>
      <c r="E39" s="210"/>
    </row>
    <row r="40" spans="1:5" ht="12">
      <c r="A40" s="206"/>
      <c r="B40" s="207"/>
      <c r="C40" s="208"/>
      <c r="D40" s="209">
        <v>0</v>
      </c>
      <c r="E40" s="210"/>
    </row>
    <row r="41" spans="1:5" ht="12">
      <c r="A41" s="206"/>
      <c r="B41" s="207"/>
      <c r="C41" s="208"/>
      <c r="D41" s="209">
        <v>0</v>
      </c>
      <c r="E41" s="210"/>
    </row>
    <row r="42" spans="1:5" ht="12">
      <c r="A42" s="206"/>
      <c r="B42" s="207"/>
      <c r="C42" s="208"/>
      <c r="D42" s="209">
        <v>0</v>
      </c>
      <c r="E42" s="210"/>
    </row>
    <row r="43" spans="1:5" ht="15">
      <c r="A43" s="213"/>
      <c r="B43" s="214"/>
      <c r="C43" s="215"/>
      <c r="D43" s="216"/>
      <c r="E43" s="217"/>
    </row>
    <row r="44" spans="1:5" ht="12">
      <c r="A44" s="218"/>
      <c r="B44" s="219"/>
      <c r="C44" s="650"/>
      <c r="D44" s="651"/>
      <c r="E44" s="651"/>
    </row>
    <row r="45" spans="1:9" ht="12">
      <c r="A45" s="220"/>
      <c r="B45" s="220"/>
      <c r="C45" s="220"/>
      <c r="E45" s="221"/>
      <c r="F45" s="221"/>
      <c r="G45" s="220"/>
      <c r="H45" s="220"/>
      <c r="I45" s="220"/>
    </row>
    <row r="49" spans="2:7" ht="12">
      <c r="B49" s="443"/>
      <c r="C49" s="442"/>
      <c r="D49" s="445"/>
      <c r="E49" s="17"/>
      <c r="G49" s="446"/>
    </row>
    <row r="50" spans="2:7" ht="12">
      <c r="B50" s="502" t="s">
        <v>459</v>
      </c>
      <c r="C50" s="502"/>
      <c r="D50" s="437" t="s">
        <v>449</v>
      </c>
      <c r="E50" s="44"/>
      <c r="G50" s="444"/>
    </row>
    <row r="51" spans="2:7" ht="12" customHeight="1">
      <c r="B51" s="438" t="s">
        <v>451</v>
      </c>
      <c r="C51" s="77"/>
      <c r="D51" s="438" t="s">
        <v>450</v>
      </c>
      <c r="E51" s="48"/>
      <c r="G51" s="77"/>
    </row>
  </sheetData>
  <sheetProtection/>
  <mergeCells count="7">
    <mergeCell ref="B50:C50"/>
    <mergeCell ref="C4:J4"/>
    <mergeCell ref="C44:E44"/>
    <mergeCell ref="B1:E1"/>
    <mergeCell ref="B2:E2"/>
    <mergeCell ref="B3:E3"/>
    <mergeCell ref="A7:B7"/>
  </mergeCells>
  <printOptions/>
  <pageMargins left="0.7" right="0.7" top="0.75" bottom="0.75" header="0.3" footer="0.3"/>
  <pageSetup fitToHeight="0" fitToWidth="1" horizontalDpi="600" verticalDpi="600" orientation="landscape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view="pageBreakPreview" zoomScale="91" zoomScaleSheetLayoutView="91" zoomScalePageLayoutView="0" workbookViewId="0" topLeftCell="A16">
      <selection activeCell="D19" sqref="D19"/>
    </sheetView>
  </sheetViews>
  <sheetFormatPr defaultColWidth="11.421875" defaultRowHeight="15"/>
  <cols>
    <col min="1" max="1" width="4.8515625" style="195" customWidth="1"/>
    <col min="2" max="2" width="30.8515625" style="195" customWidth="1"/>
    <col min="3" max="3" width="84.421875" style="195" customWidth="1"/>
    <col min="4" max="4" width="31.7109375" style="195" customWidth="1"/>
    <col min="5" max="5" width="4.8515625" style="195" customWidth="1"/>
    <col min="6" max="6" width="4.421875" style="195" customWidth="1"/>
    <col min="7" max="16384" width="11.421875" style="195" customWidth="1"/>
  </cols>
  <sheetData>
    <row r="1" spans="2:5" s="191" customFormat="1" ht="12">
      <c r="B1" s="655" t="s">
        <v>393</v>
      </c>
      <c r="C1" s="655"/>
      <c r="D1" s="655"/>
      <c r="E1" s="655"/>
    </row>
    <row r="2" spans="2:5" s="191" customFormat="1" ht="12">
      <c r="B2" s="655" t="s">
        <v>465</v>
      </c>
      <c r="C2" s="655"/>
      <c r="D2" s="655"/>
      <c r="E2" s="655"/>
    </row>
    <row r="3" spans="2:5" s="191" customFormat="1" ht="12">
      <c r="B3" s="655" t="s">
        <v>1</v>
      </c>
      <c r="C3" s="655"/>
      <c r="D3" s="655"/>
      <c r="E3" s="655"/>
    </row>
    <row r="4" spans="1:10" ht="12.75">
      <c r="A4" s="192"/>
      <c r="B4" s="193" t="s">
        <v>4</v>
      </c>
      <c r="C4" s="448" t="s">
        <v>455</v>
      </c>
      <c r="D4" s="448"/>
      <c r="E4" s="448"/>
      <c r="F4" s="448"/>
      <c r="G4" s="449"/>
      <c r="H4" s="449"/>
      <c r="I4" s="449"/>
      <c r="J4" s="449"/>
    </row>
    <row r="5" spans="1:5" ht="12">
      <c r="A5" s="192"/>
      <c r="B5" s="196"/>
      <c r="C5" s="197"/>
      <c r="D5" s="197"/>
      <c r="E5" s="198"/>
    </row>
    <row r="6" spans="1:5" s="201" customFormat="1" ht="12">
      <c r="A6" s="199"/>
      <c r="B6" s="200"/>
      <c r="C6" s="199"/>
      <c r="D6" s="199"/>
      <c r="E6" s="200"/>
    </row>
    <row r="7" spans="1:5" s="202" customFormat="1" ht="12">
      <c r="A7" s="653" t="s">
        <v>390</v>
      </c>
      <c r="B7" s="654"/>
      <c r="C7" s="486" t="s">
        <v>394</v>
      </c>
      <c r="D7" s="486" t="s">
        <v>392</v>
      </c>
      <c r="E7" s="487"/>
    </row>
    <row r="8" spans="1:5" s="201" customFormat="1" ht="12">
      <c r="A8" s="203"/>
      <c r="B8" s="204"/>
      <c r="C8" s="204"/>
      <c r="D8" s="204"/>
      <c r="E8" s="205"/>
    </row>
    <row r="9" spans="1:5" ht="12">
      <c r="A9" s="206"/>
      <c r="B9" s="207">
        <v>1</v>
      </c>
      <c r="C9" s="208" t="s">
        <v>415</v>
      </c>
      <c r="D9" s="209">
        <v>150000</v>
      </c>
      <c r="E9" s="210"/>
    </row>
    <row r="10" spans="1:5" ht="12">
      <c r="A10" s="206"/>
      <c r="B10" s="207">
        <v>2</v>
      </c>
      <c r="C10" s="208" t="s">
        <v>416</v>
      </c>
      <c r="D10" s="209">
        <v>50000</v>
      </c>
      <c r="E10" s="210"/>
    </row>
    <row r="11" spans="1:5" ht="12">
      <c r="A11" s="206"/>
      <c r="B11" s="207">
        <v>3</v>
      </c>
      <c r="C11" s="208" t="s">
        <v>417</v>
      </c>
      <c r="D11" s="209">
        <v>90000</v>
      </c>
      <c r="E11" s="210"/>
    </row>
    <row r="12" spans="1:5" ht="12">
      <c r="A12" s="206"/>
      <c r="B12" s="207">
        <v>4</v>
      </c>
      <c r="C12" s="208" t="s">
        <v>418</v>
      </c>
      <c r="D12" s="209">
        <v>30000</v>
      </c>
      <c r="E12" s="210"/>
    </row>
    <row r="13" spans="1:5" ht="12">
      <c r="A13" s="206"/>
      <c r="B13" s="207">
        <v>5</v>
      </c>
      <c r="C13" s="208" t="s">
        <v>419</v>
      </c>
      <c r="D13" s="209">
        <v>225000</v>
      </c>
      <c r="E13" s="210"/>
    </row>
    <row r="14" spans="1:5" ht="12">
      <c r="A14" s="206"/>
      <c r="B14" s="207">
        <v>6</v>
      </c>
      <c r="C14" s="208" t="s">
        <v>420</v>
      </c>
      <c r="D14" s="209">
        <v>75000</v>
      </c>
      <c r="E14" s="210"/>
    </row>
    <row r="15" spans="1:5" ht="12">
      <c r="A15" s="206"/>
      <c r="B15" s="207">
        <v>7</v>
      </c>
      <c r="C15" s="208" t="s">
        <v>421</v>
      </c>
      <c r="D15" s="209">
        <v>112500</v>
      </c>
      <c r="E15" s="210"/>
    </row>
    <row r="16" spans="1:5" ht="12">
      <c r="A16" s="206"/>
      <c r="B16" s="207">
        <v>8</v>
      </c>
      <c r="C16" s="208" t="s">
        <v>422</v>
      </c>
      <c r="D16" s="209">
        <v>37500</v>
      </c>
      <c r="E16" s="210"/>
    </row>
    <row r="17" spans="1:5" ht="12">
      <c r="A17" s="211"/>
      <c r="B17" s="207">
        <v>9</v>
      </c>
      <c r="C17" s="208" t="s">
        <v>423</v>
      </c>
      <c r="D17" s="209">
        <v>187500</v>
      </c>
      <c r="E17" s="210"/>
    </row>
    <row r="18" spans="1:5" ht="12">
      <c r="A18" s="211"/>
      <c r="B18" s="207">
        <v>10</v>
      </c>
      <c r="C18" s="208" t="s">
        <v>424</v>
      </c>
      <c r="D18" s="209">
        <v>62500</v>
      </c>
      <c r="E18" s="210"/>
    </row>
    <row r="19" spans="1:5" ht="12">
      <c r="A19" s="211"/>
      <c r="B19" s="207">
        <v>11</v>
      </c>
      <c r="C19" s="208" t="s">
        <v>425</v>
      </c>
      <c r="D19" s="209">
        <v>75000</v>
      </c>
      <c r="E19" s="210"/>
    </row>
    <row r="20" spans="1:5" ht="12">
      <c r="A20" s="211"/>
      <c r="B20" s="207">
        <v>12</v>
      </c>
      <c r="C20" s="208" t="s">
        <v>426</v>
      </c>
      <c r="D20" s="209">
        <v>25000</v>
      </c>
      <c r="E20" s="210"/>
    </row>
    <row r="21" spans="1:5" ht="12">
      <c r="A21" s="211"/>
      <c r="B21" s="207">
        <v>13</v>
      </c>
      <c r="C21" s="208" t="s">
        <v>427</v>
      </c>
      <c r="D21" s="209">
        <v>37500</v>
      </c>
      <c r="E21" s="210"/>
    </row>
    <row r="22" spans="1:5" ht="12">
      <c r="A22" s="211"/>
      <c r="B22" s="207">
        <v>14</v>
      </c>
      <c r="C22" s="208" t="s">
        <v>428</v>
      </c>
      <c r="D22" s="209">
        <v>12500</v>
      </c>
      <c r="E22" s="210"/>
    </row>
    <row r="23" spans="1:5" ht="12">
      <c r="A23" s="211"/>
      <c r="B23" s="207">
        <v>15</v>
      </c>
      <c r="C23" s="208" t="s">
        <v>429</v>
      </c>
      <c r="D23" s="209">
        <v>75000</v>
      </c>
      <c r="E23" s="210"/>
    </row>
    <row r="24" spans="1:5" ht="12">
      <c r="A24" s="211"/>
      <c r="B24" s="207">
        <v>16</v>
      </c>
      <c r="C24" s="208" t="s">
        <v>430</v>
      </c>
      <c r="D24" s="209">
        <v>25000</v>
      </c>
      <c r="E24" s="210"/>
    </row>
    <row r="25" spans="1:5" ht="12">
      <c r="A25" s="211"/>
      <c r="B25" s="207">
        <v>17</v>
      </c>
      <c r="C25" s="208" t="s">
        <v>431</v>
      </c>
      <c r="D25" s="209">
        <v>112500</v>
      </c>
      <c r="E25" s="210"/>
    </row>
    <row r="26" spans="1:5" ht="12">
      <c r="A26" s="211"/>
      <c r="B26" s="207">
        <v>18</v>
      </c>
      <c r="C26" s="208" t="s">
        <v>432</v>
      </c>
      <c r="D26" s="209">
        <v>37500</v>
      </c>
      <c r="E26" s="210"/>
    </row>
    <row r="27" spans="1:5" ht="12">
      <c r="A27" s="211"/>
      <c r="B27" s="207">
        <v>19</v>
      </c>
      <c r="C27" s="208" t="s">
        <v>445</v>
      </c>
      <c r="D27" s="209">
        <v>150000</v>
      </c>
      <c r="E27" s="210"/>
    </row>
    <row r="28" spans="1:5" ht="12">
      <c r="A28" s="211"/>
      <c r="B28" s="207">
        <v>20</v>
      </c>
      <c r="C28" s="208" t="s">
        <v>446</v>
      </c>
      <c r="D28" s="209">
        <v>50000</v>
      </c>
      <c r="E28" s="210"/>
    </row>
    <row r="29" spans="1:5" ht="12">
      <c r="A29" s="211"/>
      <c r="B29" s="207">
        <v>21</v>
      </c>
      <c r="C29" s="208" t="s">
        <v>447</v>
      </c>
      <c r="D29" s="209">
        <v>59422</v>
      </c>
      <c r="E29" s="210"/>
    </row>
    <row r="30" spans="1:5" ht="12">
      <c r="A30" s="211"/>
      <c r="B30" s="207">
        <v>22</v>
      </c>
      <c r="C30" s="208" t="s">
        <v>448</v>
      </c>
      <c r="D30" s="209">
        <v>19808</v>
      </c>
      <c r="E30" s="210"/>
    </row>
    <row r="31" spans="1:5" ht="12">
      <c r="A31" s="206"/>
      <c r="B31" s="207"/>
      <c r="C31" s="208"/>
      <c r="D31" s="209">
        <v>0</v>
      </c>
      <c r="E31" s="210"/>
    </row>
    <row r="32" spans="1:5" ht="12">
      <c r="A32" s="206"/>
      <c r="B32" s="207"/>
      <c r="C32" s="208"/>
      <c r="D32" s="209">
        <v>0</v>
      </c>
      <c r="E32" s="210"/>
    </row>
    <row r="33" spans="1:5" ht="12">
      <c r="A33" s="206"/>
      <c r="B33" s="207"/>
      <c r="C33" s="208"/>
      <c r="D33" s="209">
        <v>0</v>
      </c>
      <c r="E33" s="210"/>
    </row>
    <row r="34" spans="1:5" ht="12">
      <c r="A34" s="206"/>
      <c r="B34" s="207"/>
      <c r="C34" s="208"/>
      <c r="D34" s="209">
        <v>0</v>
      </c>
      <c r="E34" s="210"/>
    </row>
    <row r="35" spans="1:5" ht="12">
      <c r="A35" s="206"/>
      <c r="B35" s="207"/>
      <c r="C35" s="208"/>
      <c r="D35" s="209">
        <v>0</v>
      </c>
      <c r="E35" s="210"/>
    </row>
    <row r="36" spans="1:5" ht="12">
      <c r="A36" s="206"/>
      <c r="B36" s="207"/>
      <c r="C36" s="208"/>
      <c r="D36" s="209">
        <v>0</v>
      </c>
      <c r="E36" s="210"/>
    </row>
    <row r="37" spans="1:5" ht="12">
      <c r="A37" s="206"/>
      <c r="B37" s="207"/>
      <c r="C37" s="208"/>
      <c r="D37" s="209">
        <v>0</v>
      </c>
      <c r="E37" s="210"/>
    </row>
    <row r="38" spans="1:5" ht="12">
      <c r="A38" s="206"/>
      <c r="B38" s="207"/>
      <c r="C38" s="208"/>
      <c r="D38" s="209">
        <v>0</v>
      </c>
      <c r="E38" s="210"/>
    </row>
    <row r="39" spans="1:5" ht="12">
      <c r="A39" s="206"/>
      <c r="B39" s="207"/>
      <c r="C39" s="208"/>
      <c r="D39" s="209">
        <v>0</v>
      </c>
      <c r="E39" s="210"/>
    </row>
    <row r="40" spans="1:5" ht="12">
      <c r="A40" s="206"/>
      <c r="B40" s="207"/>
      <c r="C40" s="208"/>
      <c r="D40" s="209">
        <v>0</v>
      </c>
      <c r="E40" s="210"/>
    </row>
    <row r="41" spans="1:5" ht="12">
      <c r="A41" s="206"/>
      <c r="B41" s="207"/>
      <c r="C41" s="208"/>
      <c r="D41" s="209">
        <v>0</v>
      </c>
      <c r="E41" s="210"/>
    </row>
    <row r="42" spans="1:5" ht="12">
      <c r="A42" s="206"/>
      <c r="B42" s="207"/>
      <c r="C42" s="208"/>
      <c r="D42" s="209">
        <v>0</v>
      </c>
      <c r="E42" s="210"/>
    </row>
    <row r="43" spans="1:5" ht="15">
      <c r="A43" s="213"/>
      <c r="B43" s="214"/>
      <c r="C43" s="215"/>
      <c r="D43" s="216"/>
      <c r="E43" s="217"/>
    </row>
    <row r="44" spans="1:5" ht="12">
      <c r="A44" s="218"/>
      <c r="B44" s="219"/>
      <c r="C44" s="650"/>
      <c r="D44" s="651"/>
      <c r="E44" s="651"/>
    </row>
    <row r="45" spans="1:9" ht="12">
      <c r="A45" s="220"/>
      <c r="B45" s="220"/>
      <c r="C45" s="220"/>
      <c r="E45" s="221"/>
      <c r="F45" s="221"/>
      <c r="G45" s="220"/>
      <c r="H45" s="220"/>
      <c r="I45" s="220"/>
    </row>
    <row r="46" spans="2:6" ht="25.5" customHeight="1">
      <c r="B46" s="443"/>
      <c r="C46" s="442"/>
      <c r="D46" s="439"/>
      <c r="E46" s="439"/>
      <c r="F46" s="447"/>
    </row>
    <row r="47" spans="2:6" ht="12">
      <c r="B47" s="502" t="s">
        <v>459</v>
      </c>
      <c r="C47" s="502"/>
      <c r="D47" s="437" t="s">
        <v>449</v>
      </c>
      <c r="E47" s="437"/>
      <c r="F47" s="447"/>
    </row>
    <row r="48" spans="2:6" ht="12" customHeight="1">
      <c r="B48" s="438" t="s">
        <v>451</v>
      </c>
      <c r="C48" s="77"/>
      <c r="D48" s="438" t="s">
        <v>450</v>
      </c>
      <c r="E48" s="438"/>
      <c r="F48" s="447"/>
    </row>
    <row r="49" spans="4:6" ht="12">
      <c r="D49" s="447"/>
      <c r="E49" s="447"/>
      <c r="F49" s="447"/>
    </row>
  </sheetData>
  <sheetProtection/>
  <mergeCells count="6">
    <mergeCell ref="C44:E44"/>
    <mergeCell ref="B1:E1"/>
    <mergeCell ref="B2:E2"/>
    <mergeCell ref="B3:E3"/>
    <mergeCell ref="A7:B7"/>
    <mergeCell ref="B47:C47"/>
  </mergeCells>
  <printOptions/>
  <pageMargins left="0.7" right="0.7" top="0.75" bottom="0.75" header="0.3" footer="0.3"/>
  <pageSetup fitToHeight="0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view="pageBreakPreview" zoomScale="96" zoomScaleNormal="87" zoomScaleSheetLayoutView="96" zoomScalePageLayoutView="80" workbookViewId="0" topLeftCell="A1">
      <selection activeCell="C27" sqref="C27"/>
    </sheetView>
  </sheetViews>
  <sheetFormatPr defaultColWidth="11.421875" defaultRowHeight="15"/>
  <cols>
    <col min="1" max="1" width="4.8515625" style="227" customWidth="1"/>
    <col min="2" max="2" width="27.57421875" style="228" customWidth="1"/>
    <col min="3" max="3" width="37.8515625" style="227" customWidth="1"/>
    <col min="4" max="5" width="21.00390625" style="227" customWidth="1"/>
    <col min="6" max="6" width="11.00390625" style="229" customWidth="1"/>
    <col min="7" max="8" width="27.57421875" style="227" customWidth="1"/>
    <col min="9" max="10" width="21.00390625" style="227" customWidth="1"/>
    <col min="11" max="11" width="4.8515625" style="181" customWidth="1"/>
    <col min="12" max="12" width="1.7109375" style="226" customWidth="1"/>
    <col min="13" max="16384" width="11.421875" style="227" customWidth="1"/>
  </cols>
  <sheetData>
    <row r="1" spans="1:11" ht="6" customHeight="1">
      <c r="A1" s="195"/>
      <c r="B1" s="223"/>
      <c r="C1" s="195"/>
      <c r="D1" s="224"/>
      <c r="E1" s="224"/>
      <c r="F1" s="225"/>
      <c r="G1" s="224"/>
      <c r="H1" s="224"/>
      <c r="I1" s="224"/>
      <c r="J1" s="195"/>
      <c r="K1" s="195"/>
    </row>
    <row r="2" spans="11:12" ht="6" customHeight="1">
      <c r="K2" s="227"/>
      <c r="L2" s="228"/>
    </row>
    <row r="3" spans="2:12" ht="13.5" customHeight="1">
      <c r="B3" s="230"/>
      <c r="C3" s="511" t="s">
        <v>465</v>
      </c>
      <c r="D3" s="511"/>
      <c r="E3" s="511"/>
      <c r="F3" s="511"/>
      <c r="G3" s="511"/>
      <c r="H3" s="511"/>
      <c r="I3" s="511"/>
      <c r="J3" s="230"/>
      <c r="K3" s="230"/>
      <c r="L3" s="228"/>
    </row>
    <row r="4" spans="2:11" ht="13.5" customHeight="1">
      <c r="B4" s="230"/>
      <c r="C4" s="511" t="s">
        <v>0</v>
      </c>
      <c r="D4" s="511"/>
      <c r="E4" s="511"/>
      <c r="F4" s="511"/>
      <c r="G4" s="511"/>
      <c r="H4" s="511"/>
      <c r="I4" s="511"/>
      <c r="J4" s="230"/>
      <c r="K4" s="230"/>
    </row>
    <row r="5" spans="2:11" ht="13.5" customHeight="1">
      <c r="B5" s="230"/>
      <c r="C5" s="511" t="s">
        <v>466</v>
      </c>
      <c r="D5" s="511"/>
      <c r="E5" s="511"/>
      <c r="F5" s="511"/>
      <c r="G5" s="511"/>
      <c r="H5" s="511"/>
      <c r="I5" s="511"/>
      <c r="J5" s="230"/>
      <c r="K5" s="230"/>
    </row>
    <row r="6" spans="2:11" ht="13.5" customHeight="1">
      <c r="B6" s="231"/>
      <c r="C6" s="512" t="s">
        <v>1</v>
      </c>
      <c r="D6" s="512"/>
      <c r="E6" s="512"/>
      <c r="F6" s="512"/>
      <c r="G6" s="512"/>
      <c r="H6" s="512"/>
      <c r="I6" s="512"/>
      <c r="J6" s="231"/>
      <c r="K6" s="231"/>
    </row>
    <row r="7" spans="1:10" ht="19.5" customHeight="1">
      <c r="A7" s="232"/>
      <c r="B7" s="233" t="s">
        <v>4</v>
      </c>
      <c r="C7" s="495" t="s">
        <v>452</v>
      </c>
      <c r="D7" s="495"/>
      <c r="E7" s="495"/>
      <c r="F7" s="495"/>
      <c r="G7" s="495"/>
      <c r="H7" s="495"/>
      <c r="I7" s="495"/>
      <c r="J7" s="495"/>
    </row>
    <row r="8" spans="1:12" ht="3" customHeight="1">
      <c r="A8" s="231"/>
      <c r="B8" s="231"/>
      <c r="C8" s="231"/>
      <c r="D8" s="231"/>
      <c r="E8" s="231"/>
      <c r="F8" s="234"/>
      <c r="G8" s="231"/>
      <c r="H8" s="231"/>
      <c r="I8" s="231"/>
      <c r="J8" s="231"/>
      <c r="K8" s="227"/>
      <c r="L8" s="228"/>
    </row>
    <row r="9" spans="1:10" ht="3" customHeight="1">
      <c r="A9" s="231"/>
      <c r="B9" s="231"/>
      <c r="C9" s="231"/>
      <c r="D9" s="231"/>
      <c r="E9" s="231"/>
      <c r="F9" s="234"/>
      <c r="G9" s="231"/>
      <c r="H9" s="231"/>
      <c r="I9" s="231"/>
      <c r="J9" s="231"/>
    </row>
    <row r="10" spans="1:12" s="238" customFormat="1" ht="15" customHeight="1">
      <c r="A10" s="516"/>
      <c r="B10" s="518" t="s">
        <v>77</v>
      </c>
      <c r="C10" s="518"/>
      <c r="D10" s="235" t="s">
        <v>5</v>
      </c>
      <c r="E10" s="235"/>
      <c r="F10" s="520"/>
      <c r="G10" s="518" t="s">
        <v>77</v>
      </c>
      <c r="H10" s="518"/>
      <c r="I10" s="235" t="s">
        <v>5</v>
      </c>
      <c r="J10" s="235"/>
      <c r="K10" s="236"/>
      <c r="L10" s="237"/>
    </row>
    <row r="11" spans="1:12" s="238" customFormat="1" ht="15" customHeight="1">
      <c r="A11" s="517"/>
      <c r="B11" s="519"/>
      <c r="C11" s="519"/>
      <c r="D11" s="239">
        <v>2021</v>
      </c>
      <c r="E11" s="239">
        <v>2020</v>
      </c>
      <c r="F11" s="521"/>
      <c r="G11" s="519"/>
      <c r="H11" s="519"/>
      <c r="I11" s="239">
        <v>2021</v>
      </c>
      <c r="J11" s="239">
        <v>2020</v>
      </c>
      <c r="K11" s="240"/>
      <c r="L11" s="237"/>
    </row>
    <row r="12" spans="1:12" ht="3" customHeight="1">
      <c r="A12" s="241"/>
      <c r="B12" s="231"/>
      <c r="C12" s="231"/>
      <c r="D12" s="231"/>
      <c r="E12" s="231"/>
      <c r="F12" s="234"/>
      <c r="G12" s="231"/>
      <c r="H12" s="231"/>
      <c r="I12" s="231"/>
      <c r="J12" s="231"/>
      <c r="K12" s="242"/>
      <c r="L12" s="228"/>
    </row>
    <row r="13" spans="1:11" ht="3" customHeight="1">
      <c r="A13" s="241"/>
      <c r="B13" s="231"/>
      <c r="C13" s="231"/>
      <c r="D13" s="231"/>
      <c r="E13" s="231"/>
      <c r="F13" s="234"/>
      <c r="G13" s="231"/>
      <c r="H13" s="231"/>
      <c r="I13" s="231"/>
      <c r="J13" s="231"/>
      <c r="K13" s="242"/>
    </row>
    <row r="14" spans="1:11" ht="12">
      <c r="A14" s="243"/>
      <c r="B14" s="513" t="s">
        <v>6</v>
      </c>
      <c r="C14" s="513"/>
      <c r="D14" s="244"/>
      <c r="E14" s="245"/>
      <c r="G14" s="513" t="s">
        <v>7</v>
      </c>
      <c r="H14" s="513"/>
      <c r="I14" s="246"/>
      <c r="J14" s="246"/>
      <c r="K14" s="242"/>
    </row>
    <row r="15" spans="1:11" ht="4.5" customHeight="1">
      <c r="A15" s="243"/>
      <c r="B15" s="247"/>
      <c r="C15" s="246"/>
      <c r="D15" s="248"/>
      <c r="E15" s="248"/>
      <c r="G15" s="247"/>
      <c r="H15" s="246"/>
      <c r="I15" s="249"/>
      <c r="J15" s="249"/>
      <c r="K15" s="242"/>
    </row>
    <row r="16" spans="1:11" ht="12">
      <c r="A16" s="243"/>
      <c r="B16" s="508" t="s">
        <v>8</v>
      </c>
      <c r="C16" s="508"/>
      <c r="D16" s="248"/>
      <c r="E16" s="248"/>
      <c r="G16" s="508" t="s">
        <v>9</v>
      </c>
      <c r="H16" s="508"/>
      <c r="I16" s="248"/>
      <c r="J16" s="248"/>
      <c r="K16" s="242"/>
    </row>
    <row r="17" spans="1:11" ht="4.5" customHeight="1">
      <c r="A17" s="243"/>
      <c r="B17" s="250"/>
      <c r="C17" s="251"/>
      <c r="D17" s="248"/>
      <c r="E17" s="248"/>
      <c r="G17" s="250"/>
      <c r="H17" s="251"/>
      <c r="I17" s="248"/>
      <c r="J17" s="248"/>
      <c r="K17" s="242"/>
    </row>
    <row r="18" spans="1:11" ht="12">
      <c r="A18" s="243"/>
      <c r="B18" s="509" t="s">
        <v>10</v>
      </c>
      <c r="C18" s="509"/>
      <c r="D18" s="252">
        <v>502452</v>
      </c>
      <c r="E18" s="252">
        <v>288884</v>
      </c>
      <c r="G18" s="509" t="s">
        <v>11</v>
      </c>
      <c r="H18" s="509"/>
      <c r="I18" s="252">
        <v>0</v>
      </c>
      <c r="J18" s="252">
        <v>0</v>
      </c>
      <c r="K18" s="242"/>
    </row>
    <row r="19" spans="1:11" ht="12">
      <c r="A19" s="243"/>
      <c r="B19" s="509" t="s">
        <v>12</v>
      </c>
      <c r="C19" s="509"/>
      <c r="D19" s="252">
        <f>1670202+228350</f>
        <v>1898552</v>
      </c>
      <c r="E19" s="252">
        <f>1939563+228350</f>
        <v>2167913</v>
      </c>
      <c r="G19" s="509" t="s">
        <v>13</v>
      </c>
      <c r="H19" s="509"/>
      <c r="I19" s="252">
        <v>0</v>
      </c>
      <c r="J19" s="252">
        <v>0</v>
      </c>
      <c r="K19" s="242"/>
    </row>
    <row r="20" spans="1:11" ht="12">
      <c r="A20" s="243"/>
      <c r="B20" s="509" t="s">
        <v>14</v>
      </c>
      <c r="C20" s="509"/>
      <c r="D20" s="252">
        <v>0</v>
      </c>
      <c r="E20" s="252">
        <v>0</v>
      </c>
      <c r="G20" s="509" t="s">
        <v>15</v>
      </c>
      <c r="H20" s="509"/>
      <c r="I20" s="252">
        <v>0</v>
      </c>
      <c r="J20" s="252">
        <v>0</v>
      </c>
      <c r="K20" s="242"/>
    </row>
    <row r="21" spans="1:11" ht="12">
      <c r="A21" s="243"/>
      <c r="B21" s="509" t="s">
        <v>16</v>
      </c>
      <c r="C21" s="509"/>
      <c r="D21" s="252">
        <v>0</v>
      </c>
      <c r="E21" s="252">
        <v>0</v>
      </c>
      <c r="G21" s="509" t="s">
        <v>17</v>
      </c>
      <c r="H21" s="509"/>
      <c r="I21" s="252">
        <v>0</v>
      </c>
      <c r="J21" s="252">
        <v>0</v>
      </c>
      <c r="K21" s="242"/>
    </row>
    <row r="22" spans="1:11" ht="12">
      <c r="A22" s="243"/>
      <c r="B22" s="509" t="s">
        <v>18</v>
      </c>
      <c r="C22" s="509"/>
      <c r="D22" s="252">
        <v>0</v>
      </c>
      <c r="E22" s="252">
        <v>0</v>
      </c>
      <c r="G22" s="509" t="s">
        <v>19</v>
      </c>
      <c r="H22" s="509"/>
      <c r="I22" s="252">
        <v>0</v>
      </c>
      <c r="J22" s="252">
        <v>0</v>
      </c>
      <c r="K22" s="242"/>
    </row>
    <row r="23" spans="1:11" ht="25.5" customHeight="1">
      <c r="A23" s="243"/>
      <c r="B23" s="509" t="s">
        <v>20</v>
      </c>
      <c r="C23" s="509"/>
      <c r="D23" s="252">
        <v>0</v>
      </c>
      <c r="E23" s="252">
        <v>0</v>
      </c>
      <c r="G23" s="510" t="s">
        <v>21</v>
      </c>
      <c r="H23" s="510"/>
      <c r="I23" s="252">
        <v>0</v>
      </c>
      <c r="J23" s="252">
        <v>0</v>
      </c>
      <c r="K23" s="242"/>
    </row>
    <row r="24" spans="1:11" ht="12">
      <c r="A24" s="243"/>
      <c r="B24" s="509" t="s">
        <v>22</v>
      </c>
      <c r="C24" s="509"/>
      <c r="D24" s="252">
        <f>108419+512</f>
        <v>108931</v>
      </c>
      <c r="E24" s="252">
        <f>88356+512</f>
        <v>88868</v>
      </c>
      <c r="G24" s="509" t="s">
        <v>23</v>
      </c>
      <c r="H24" s="509"/>
      <c r="I24" s="252">
        <v>0</v>
      </c>
      <c r="J24" s="252">
        <v>0</v>
      </c>
      <c r="K24" s="242"/>
    </row>
    <row r="25" spans="1:11" ht="12">
      <c r="A25" s="243"/>
      <c r="B25" s="253"/>
      <c r="C25" s="254"/>
      <c r="D25" s="255"/>
      <c r="E25" s="255"/>
      <c r="G25" s="509" t="s">
        <v>24</v>
      </c>
      <c r="H25" s="509"/>
      <c r="I25" s="252">
        <v>0</v>
      </c>
      <c r="J25" s="252">
        <v>0</v>
      </c>
      <c r="K25" s="242"/>
    </row>
    <row r="26" spans="1:11" ht="12">
      <c r="A26" s="256"/>
      <c r="B26" s="508" t="s">
        <v>25</v>
      </c>
      <c r="C26" s="508"/>
      <c r="D26" s="257">
        <f>SUM(D18:D24)</f>
        <v>2509935</v>
      </c>
      <c r="E26" s="257">
        <f>SUM(E18:E24)</f>
        <v>2545665</v>
      </c>
      <c r="F26" s="258"/>
      <c r="G26" s="247"/>
      <c r="H26" s="246"/>
      <c r="I26" s="259"/>
      <c r="J26" s="259"/>
      <c r="K26" s="242"/>
    </row>
    <row r="27" spans="1:11" ht="12">
      <c r="A27" s="256"/>
      <c r="B27" s="247"/>
      <c r="C27" s="260"/>
      <c r="D27" s="259"/>
      <c r="E27" s="259"/>
      <c r="F27" s="258"/>
      <c r="G27" s="508" t="s">
        <v>26</v>
      </c>
      <c r="H27" s="508"/>
      <c r="I27" s="257">
        <f>SUM(I18:I25)</f>
        <v>0</v>
      </c>
      <c r="J27" s="257">
        <f>SUM(J18:J25)</f>
        <v>0</v>
      </c>
      <c r="K27" s="242"/>
    </row>
    <row r="28" spans="1:11" ht="12">
      <c r="A28" s="243"/>
      <c r="B28" s="253"/>
      <c r="C28" s="253"/>
      <c r="D28" s="255"/>
      <c r="E28" s="255"/>
      <c r="G28" s="261"/>
      <c r="H28" s="254"/>
      <c r="I28" s="255"/>
      <c r="J28" s="255"/>
      <c r="K28" s="242"/>
    </row>
    <row r="29" spans="1:11" ht="12">
      <c r="A29" s="243"/>
      <c r="B29" s="508" t="s">
        <v>27</v>
      </c>
      <c r="C29" s="508"/>
      <c r="D29" s="248"/>
      <c r="E29" s="248"/>
      <c r="G29" s="508" t="s">
        <v>28</v>
      </c>
      <c r="H29" s="508"/>
      <c r="I29" s="248"/>
      <c r="J29" s="248"/>
      <c r="K29" s="242"/>
    </row>
    <row r="30" spans="1:11" ht="12">
      <c r="A30" s="243"/>
      <c r="B30" s="253"/>
      <c r="C30" s="253"/>
      <c r="D30" s="255"/>
      <c r="E30" s="255"/>
      <c r="G30" s="253"/>
      <c r="H30" s="254"/>
      <c r="I30" s="255"/>
      <c r="J30" s="255"/>
      <c r="K30" s="242"/>
    </row>
    <row r="31" spans="1:11" ht="12">
      <c r="A31" s="243"/>
      <c r="B31" s="509" t="s">
        <v>29</v>
      </c>
      <c r="C31" s="509"/>
      <c r="D31" s="252">
        <v>0</v>
      </c>
      <c r="E31" s="252">
        <v>0</v>
      </c>
      <c r="G31" s="509" t="s">
        <v>30</v>
      </c>
      <c r="H31" s="509"/>
      <c r="I31" s="252">
        <v>0</v>
      </c>
      <c r="J31" s="252">
        <v>0</v>
      </c>
      <c r="K31" s="242"/>
    </row>
    <row r="32" spans="1:11" ht="12">
      <c r="A32" s="243"/>
      <c r="B32" s="509" t="s">
        <v>31</v>
      </c>
      <c r="C32" s="509"/>
      <c r="D32" s="252">
        <v>0</v>
      </c>
      <c r="E32" s="252">
        <v>0</v>
      </c>
      <c r="G32" s="509" t="s">
        <v>32</v>
      </c>
      <c r="H32" s="509"/>
      <c r="I32" s="252">
        <v>0</v>
      </c>
      <c r="J32" s="252">
        <v>0</v>
      </c>
      <c r="K32" s="242"/>
    </row>
    <row r="33" spans="1:11" ht="12">
      <c r="A33" s="243"/>
      <c r="B33" s="509" t="s">
        <v>33</v>
      </c>
      <c r="C33" s="509"/>
      <c r="D33" s="252">
        <f>424808+1274422</f>
        <v>1699230</v>
      </c>
      <c r="E33" s="252">
        <f>424808+1274422</f>
        <v>1699230</v>
      </c>
      <c r="G33" s="509" t="s">
        <v>34</v>
      </c>
      <c r="H33" s="509"/>
      <c r="I33" s="252">
        <v>0</v>
      </c>
      <c r="J33" s="252">
        <v>0</v>
      </c>
      <c r="K33" s="242"/>
    </row>
    <row r="34" spans="1:11" ht="12">
      <c r="A34" s="243"/>
      <c r="B34" s="509" t="s">
        <v>35</v>
      </c>
      <c r="C34" s="509"/>
      <c r="D34" s="252">
        <f>40000+272932</f>
        <v>312932</v>
      </c>
      <c r="E34" s="252">
        <f>40000+272932</f>
        <v>312932</v>
      </c>
      <c r="G34" s="509" t="s">
        <v>36</v>
      </c>
      <c r="H34" s="509"/>
      <c r="I34" s="252">
        <v>0</v>
      </c>
      <c r="J34" s="252">
        <v>0</v>
      </c>
      <c r="K34" s="242"/>
    </row>
    <row r="35" spans="1:11" ht="26.25" customHeight="1">
      <c r="A35" s="243"/>
      <c r="B35" s="509" t="s">
        <v>37</v>
      </c>
      <c r="C35" s="509"/>
      <c r="D35" s="252">
        <v>0</v>
      </c>
      <c r="E35" s="252">
        <v>0</v>
      </c>
      <c r="G35" s="510" t="s">
        <v>38</v>
      </c>
      <c r="H35" s="510"/>
      <c r="I35" s="252">
        <v>0</v>
      </c>
      <c r="J35" s="252">
        <v>0</v>
      </c>
      <c r="K35" s="242"/>
    </row>
    <row r="36" spans="1:11" ht="12">
      <c r="A36" s="243"/>
      <c r="B36" s="509" t="s">
        <v>39</v>
      </c>
      <c r="C36" s="509"/>
      <c r="D36" s="252">
        <f>-1098100-40000-272932</f>
        <v>-1411032</v>
      </c>
      <c r="E36" s="252">
        <f>-970660-40000-272932</f>
        <v>-1283592</v>
      </c>
      <c r="G36" s="509" t="s">
        <v>40</v>
      </c>
      <c r="H36" s="509"/>
      <c r="I36" s="252">
        <v>0</v>
      </c>
      <c r="J36" s="252">
        <v>0</v>
      </c>
      <c r="K36" s="242"/>
    </row>
    <row r="37" spans="1:11" ht="12">
      <c r="A37" s="243"/>
      <c r="B37" s="509" t="s">
        <v>41</v>
      </c>
      <c r="C37" s="509"/>
      <c r="D37" s="252">
        <v>0</v>
      </c>
      <c r="E37" s="252">
        <v>0</v>
      </c>
      <c r="G37" s="253"/>
      <c r="H37" s="254"/>
      <c r="I37" s="255"/>
      <c r="J37" s="255"/>
      <c r="K37" s="242"/>
    </row>
    <row r="38" spans="1:11" ht="12">
      <c r="A38" s="243"/>
      <c r="B38" s="509" t="s">
        <v>42</v>
      </c>
      <c r="C38" s="509"/>
      <c r="D38" s="252">
        <v>0</v>
      </c>
      <c r="E38" s="252">
        <v>0</v>
      </c>
      <c r="G38" s="508" t="s">
        <v>43</v>
      </c>
      <c r="H38" s="508"/>
      <c r="I38" s="257">
        <f>SUM(I31:I36)</f>
        <v>0</v>
      </c>
      <c r="J38" s="257">
        <f>SUM(J31:J36)</f>
        <v>0</v>
      </c>
      <c r="K38" s="242"/>
    </row>
    <row r="39" spans="1:11" ht="12">
      <c r="A39" s="243"/>
      <c r="B39" s="509" t="s">
        <v>44</v>
      </c>
      <c r="C39" s="509"/>
      <c r="D39" s="252">
        <v>0</v>
      </c>
      <c r="E39" s="252">
        <v>0</v>
      </c>
      <c r="G39" s="247"/>
      <c r="H39" s="260"/>
      <c r="I39" s="259"/>
      <c r="J39" s="259"/>
      <c r="K39" s="242"/>
    </row>
    <row r="40" spans="1:11" ht="12">
      <c r="A40" s="243"/>
      <c r="B40" s="253"/>
      <c r="C40" s="254"/>
      <c r="D40" s="255"/>
      <c r="E40" s="255"/>
      <c r="G40" s="508" t="s">
        <v>191</v>
      </c>
      <c r="H40" s="508"/>
      <c r="I40" s="257">
        <f>I27+I38</f>
        <v>0</v>
      </c>
      <c r="J40" s="257">
        <f>J27+J38</f>
        <v>0</v>
      </c>
      <c r="K40" s="242"/>
    </row>
    <row r="41" spans="1:11" ht="12">
      <c r="A41" s="256"/>
      <c r="B41" s="508" t="s">
        <v>46</v>
      </c>
      <c r="C41" s="508"/>
      <c r="D41" s="257">
        <f>SUM(D31:D39)</f>
        <v>601130</v>
      </c>
      <c r="E41" s="257">
        <f>SUM(E31:E39)</f>
        <v>728570</v>
      </c>
      <c r="F41" s="258"/>
      <c r="G41" s="247"/>
      <c r="H41" s="262"/>
      <c r="I41" s="259"/>
      <c r="J41" s="259"/>
      <c r="K41" s="242"/>
    </row>
    <row r="42" spans="1:11" ht="12">
      <c r="A42" s="243"/>
      <c r="B42" s="253"/>
      <c r="C42" s="247"/>
      <c r="D42" s="255"/>
      <c r="E42" s="255"/>
      <c r="G42" s="513" t="s">
        <v>47</v>
      </c>
      <c r="H42" s="513"/>
      <c r="I42" s="255"/>
      <c r="J42" s="255"/>
      <c r="K42" s="242"/>
    </row>
    <row r="43" spans="1:11" ht="12">
      <c r="A43" s="243"/>
      <c r="B43" s="508" t="s">
        <v>192</v>
      </c>
      <c r="C43" s="508"/>
      <c r="D43" s="257">
        <f>D26+D41</f>
        <v>3111065</v>
      </c>
      <c r="E43" s="257">
        <f>E26+E41</f>
        <v>3274235</v>
      </c>
      <c r="G43" s="247"/>
      <c r="H43" s="262"/>
      <c r="I43" s="255"/>
      <c r="J43" s="255"/>
      <c r="K43" s="242"/>
    </row>
    <row r="44" spans="1:11" ht="12">
      <c r="A44" s="243"/>
      <c r="B44" s="253"/>
      <c r="C44" s="253"/>
      <c r="D44" s="255"/>
      <c r="E44" s="255"/>
      <c r="G44" s="508" t="s">
        <v>49</v>
      </c>
      <c r="H44" s="508"/>
      <c r="I44" s="257">
        <f>SUM(I46:I48)</f>
        <v>2991750.69</v>
      </c>
      <c r="J44" s="257">
        <f>SUM(J46:J48)</f>
        <v>2991750.69</v>
      </c>
      <c r="K44" s="242"/>
    </row>
    <row r="45" spans="1:11" ht="12">
      <c r="A45" s="243"/>
      <c r="B45" s="253"/>
      <c r="C45" s="253"/>
      <c r="D45" s="255"/>
      <c r="E45" s="255"/>
      <c r="G45" s="253"/>
      <c r="H45" s="245"/>
      <c r="I45" s="255"/>
      <c r="J45" s="255"/>
      <c r="K45" s="242"/>
    </row>
    <row r="46" spans="1:11" ht="12">
      <c r="A46" s="243"/>
      <c r="B46" s="253"/>
      <c r="C46" s="253"/>
      <c r="D46" s="255"/>
      <c r="E46" s="255"/>
      <c r="G46" s="509" t="s">
        <v>50</v>
      </c>
      <c r="H46" s="509"/>
      <c r="I46" s="252">
        <v>2991750.69</v>
      </c>
      <c r="J46" s="252">
        <v>2991750.69</v>
      </c>
      <c r="K46" s="242"/>
    </row>
    <row r="47" spans="1:11" ht="12">
      <c r="A47" s="243"/>
      <c r="B47" s="253"/>
      <c r="C47" s="515"/>
      <c r="D47" s="515"/>
      <c r="E47" s="255"/>
      <c r="G47" s="509" t="s">
        <v>51</v>
      </c>
      <c r="H47" s="509"/>
      <c r="I47" s="252">
        <v>0</v>
      </c>
      <c r="J47" s="252">
        <v>0</v>
      </c>
      <c r="K47" s="242"/>
    </row>
    <row r="48" spans="1:11" ht="12">
      <c r="A48" s="243"/>
      <c r="B48" s="253"/>
      <c r="C48" s="515"/>
      <c r="D48" s="515"/>
      <c r="E48" s="255"/>
      <c r="G48" s="509" t="s">
        <v>52</v>
      </c>
      <c r="H48" s="509"/>
      <c r="I48" s="252">
        <v>0</v>
      </c>
      <c r="J48" s="252">
        <v>0</v>
      </c>
      <c r="K48" s="242"/>
    </row>
    <row r="49" spans="1:11" ht="12">
      <c r="A49" s="243"/>
      <c r="B49" s="253"/>
      <c r="C49" s="515"/>
      <c r="D49" s="515"/>
      <c r="E49" s="255"/>
      <c r="G49" s="253"/>
      <c r="H49" s="245"/>
      <c r="I49" s="255"/>
      <c r="J49" s="255"/>
      <c r="K49" s="242"/>
    </row>
    <row r="50" spans="1:11" ht="12">
      <c r="A50" s="243"/>
      <c r="B50" s="253"/>
      <c r="C50" s="515"/>
      <c r="D50" s="515"/>
      <c r="E50" s="255"/>
      <c r="G50" s="508" t="s">
        <v>53</v>
      </c>
      <c r="H50" s="508"/>
      <c r="I50" s="257">
        <f>SUM(I52:I56)</f>
        <v>119314</v>
      </c>
      <c r="J50" s="257">
        <f>SUM(J52:J56)</f>
        <v>282484.48</v>
      </c>
      <c r="K50" s="242"/>
    </row>
    <row r="51" spans="1:11" ht="12">
      <c r="A51" s="243"/>
      <c r="B51" s="253"/>
      <c r="C51" s="515"/>
      <c r="D51" s="515"/>
      <c r="E51" s="255"/>
      <c r="G51" s="247"/>
      <c r="H51" s="245"/>
      <c r="I51" s="263"/>
      <c r="J51" s="263"/>
      <c r="K51" s="242"/>
    </row>
    <row r="52" spans="1:11" ht="12">
      <c r="A52" s="243"/>
      <c r="B52" s="253"/>
      <c r="C52" s="515"/>
      <c r="D52" s="515"/>
      <c r="E52" s="255"/>
      <c r="G52" s="509" t="s">
        <v>54</v>
      </c>
      <c r="H52" s="509"/>
      <c r="I52" s="252">
        <f>+'EA-OK'!I53</f>
        <v>-163170</v>
      </c>
      <c r="J52" s="252">
        <f>+'EA-OK'!J53</f>
        <v>-102792.52000000002</v>
      </c>
      <c r="K52" s="242"/>
    </row>
    <row r="53" spans="1:11" ht="12">
      <c r="A53" s="243"/>
      <c r="B53" s="253"/>
      <c r="C53" s="515"/>
      <c r="D53" s="515"/>
      <c r="E53" s="255"/>
      <c r="G53" s="509" t="s">
        <v>55</v>
      </c>
      <c r="H53" s="509"/>
      <c r="I53" s="252">
        <f>26617-332694+315902-244534+418190-187337+389133-102793</f>
        <v>282484</v>
      </c>
      <c r="J53" s="252">
        <f>26617-332694+315902-244534+418190-187337+389133</f>
        <v>385277</v>
      </c>
      <c r="K53" s="242"/>
    </row>
    <row r="54" spans="1:11" ht="12">
      <c r="A54" s="243"/>
      <c r="B54" s="253"/>
      <c r="C54" s="515"/>
      <c r="D54" s="515"/>
      <c r="E54" s="255"/>
      <c r="G54" s="509" t="s">
        <v>56</v>
      </c>
      <c r="H54" s="509"/>
      <c r="I54" s="252">
        <v>0</v>
      </c>
      <c r="J54" s="252">
        <v>0</v>
      </c>
      <c r="K54" s="242"/>
    </row>
    <row r="55" spans="1:11" ht="12">
      <c r="A55" s="243"/>
      <c r="B55" s="253"/>
      <c r="C55" s="253"/>
      <c r="D55" s="255"/>
      <c r="E55" s="255"/>
      <c r="G55" s="509" t="s">
        <v>57</v>
      </c>
      <c r="H55" s="509"/>
      <c r="I55" s="252">
        <v>0</v>
      </c>
      <c r="J55" s="252">
        <v>0</v>
      </c>
      <c r="K55" s="242"/>
    </row>
    <row r="56" spans="1:11" ht="12">
      <c r="A56" s="243"/>
      <c r="B56" s="253"/>
      <c r="C56" s="253"/>
      <c r="D56" s="255"/>
      <c r="E56" s="255"/>
      <c r="G56" s="509" t="s">
        <v>58</v>
      </c>
      <c r="H56" s="509"/>
      <c r="I56" s="252">
        <v>0</v>
      </c>
      <c r="J56" s="252">
        <v>0</v>
      </c>
      <c r="K56" s="242"/>
    </row>
    <row r="57" spans="1:11" ht="12">
      <c r="A57" s="243"/>
      <c r="B57" s="253"/>
      <c r="C57" s="253"/>
      <c r="D57" s="255"/>
      <c r="E57" s="255"/>
      <c r="G57" s="253"/>
      <c r="H57" s="245"/>
      <c r="I57" s="255"/>
      <c r="J57" s="255"/>
      <c r="K57" s="242"/>
    </row>
    <row r="58" spans="1:11" ht="25.5" customHeight="1">
      <c r="A58" s="243"/>
      <c r="B58" s="253"/>
      <c r="C58" s="253"/>
      <c r="D58" s="255"/>
      <c r="E58" s="255"/>
      <c r="G58" s="508" t="s">
        <v>59</v>
      </c>
      <c r="H58" s="508"/>
      <c r="I58" s="257">
        <f>SUM(I60:I61)</f>
        <v>0</v>
      </c>
      <c r="J58" s="257">
        <f>SUM(J60:J61)</f>
        <v>0</v>
      </c>
      <c r="K58" s="242"/>
    </row>
    <row r="59" spans="1:11" ht="12">
      <c r="A59" s="243"/>
      <c r="B59" s="253"/>
      <c r="C59" s="253"/>
      <c r="D59" s="255"/>
      <c r="E59" s="255"/>
      <c r="G59" s="253"/>
      <c r="H59" s="245"/>
      <c r="I59" s="255"/>
      <c r="J59" s="255"/>
      <c r="K59" s="242"/>
    </row>
    <row r="60" spans="1:11" ht="12">
      <c r="A60" s="243"/>
      <c r="B60" s="253"/>
      <c r="C60" s="253"/>
      <c r="D60" s="255"/>
      <c r="E60" s="255"/>
      <c r="G60" s="509" t="s">
        <v>60</v>
      </c>
      <c r="H60" s="509"/>
      <c r="I60" s="252">
        <v>0</v>
      </c>
      <c r="J60" s="252">
        <v>0</v>
      </c>
      <c r="K60" s="242"/>
    </row>
    <row r="61" spans="1:11" ht="12">
      <c r="A61" s="243"/>
      <c r="B61" s="253"/>
      <c r="C61" s="253"/>
      <c r="D61" s="255"/>
      <c r="E61" s="255"/>
      <c r="G61" s="509" t="s">
        <v>61</v>
      </c>
      <c r="H61" s="509"/>
      <c r="I61" s="252">
        <v>0</v>
      </c>
      <c r="J61" s="252">
        <v>0</v>
      </c>
      <c r="K61" s="242"/>
    </row>
    <row r="62" spans="1:11" ht="9.75" customHeight="1">
      <c r="A62" s="243"/>
      <c r="B62" s="253"/>
      <c r="C62" s="253"/>
      <c r="D62" s="255"/>
      <c r="E62" s="255"/>
      <c r="G62" s="253"/>
      <c r="H62" s="264"/>
      <c r="I62" s="255"/>
      <c r="J62" s="255"/>
      <c r="K62" s="242"/>
    </row>
    <row r="63" spans="1:11" ht="12">
      <c r="A63" s="243"/>
      <c r="B63" s="253"/>
      <c r="C63" s="253"/>
      <c r="D63" s="255"/>
      <c r="E63" s="255"/>
      <c r="G63" s="508" t="s">
        <v>62</v>
      </c>
      <c r="H63" s="508"/>
      <c r="I63" s="257">
        <f>I44+I50+I58</f>
        <v>3111064.69</v>
      </c>
      <c r="J63" s="257">
        <f>J44+J50+J58</f>
        <v>3274235.17</v>
      </c>
      <c r="K63" s="242"/>
    </row>
    <row r="64" spans="1:11" ht="9.75" customHeight="1">
      <c r="A64" s="243"/>
      <c r="B64" s="253"/>
      <c r="C64" s="253"/>
      <c r="D64" s="255"/>
      <c r="E64" s="255"/>
      <c r="G64" s="253"/>
      <c r="H64" s="245"/>
      <c r="I64" s="255"/>
      <c r="J64" s="255"/>
      <c r="K64" s="242"/>
    </row>
    <row r="65" spans="1:11" ht="12">
      <c r="A65" s="243"/>
      <c r="B65" s="253"/>
      <c r="C65" s="253"/>
      <c r="D65" s="255"/>
      <c r="E65" s="255"/>
      <c r="G65" s="508" t="s">
        <v>193</v>
      </c>
      <c r="H65" s="508"/>
      <c r="I65" s="257">
        <f>I40+I63</f>
        <v>3111064.69</v>
      </c>
      <c r="J65" s="257">
        <f>J40+J63</f>
        <v>3274235.17</v>
      </c>
      <c r="K65" s="242"/>
    </row>
    <row r="66" spans="1:11" ht="6" customHeight="1">
      <c r="A66" s="265"/>
      <c r="B66" s="266"/>
      <c r="C66" s="266"/>
      <c r="D66" s="266"/>
      <c r="E66" s="266"/>
      <c r="F66" s="267"/>
      <c r="G66" s="266"/>
      <c r="H66" s="266"/>
      <c r="I66" s="266"/>
      <c r="J66" s="266"/>
      <c r="K66" s="268"/>
    </row>
    <row r="67" spans="2:10" ht="6" customHeight="1">
      <c r="B67" s="245"/>
      <c r="C67" s="269"/>
      <c r="D67" s="270"/>
      <c r="E67" s="270"/>
      <c r="G67" s="271"/>
      <c r="H67" s="269"/>
      <c r="I67" s="270"/>
      <c r="J67" s="270"/>
    </row>
    <row r="68" spans="1:10" ht="6" customHeight="1">
      <c r="A68" s="272"/>
      <c r="B68" s="273"/>
      <c r="C68" s="274"/>
      <c r="D68" s="275"/>
      <c r="E68" s="275"/>
      <c r="F68" s="267"/>
      <c r="G68" s="276"/>
      <c r="H68" s="274"/>
      <c r="I68" s="275"/>
      <c r="J68" s="275"/>
    </row>
    <row r="69" spans="2:10" ht="6" customHeight="1">
      <c r="B69" s="245"/>
      <c r="C69" s="269"/>
      <c r="D69" s="270"/>
      <c r="E69" s="270"/>
      <c r="G69" s="271"/>
      <c r="H69" s="269"/>
      <c r="I69" s="270"/>
      <c r="J69" s="270"/>
    </row>
    <row r="70" spans="2:10" ht="15" customHeight="1">
      <c r="B70" s="514" t="s">
        <v>78</v>
      </c>
      <c r="C70" s="514"/>
      <c r="D70" s="514"/>
      <c r="E70" s="514"/>
      <c r="F70" s="514"/>
      <c r="G70" s="514"/>
      <c r="H70" s="514"/>
      <c r="I70" s="514"/>
      <c r="J70" s="514"/>
    </row>
    <row r="71" spans="2:10" ht="9.75" customHeight="1">
      <c r="B71" s="245"/>
      <c r="C71" s="269"/>
      <c r="D71" s="270"/>
      <c r="E71" s="270"/>
      <c r="G71" s="271"/>
      <c r="H71" s="269"/>
      <c r="I71" s="270"/>
      <c r="J71" s="270"/>
    </row>
    <row r="72" spans="2:10" s="17" customFormat="1" ht="58.5" customHeight="1">
      <c r="B72" s="42"/>
      <c r="C72" s="506"/>
      <c r="D72" s="506"/>
      <c r="E72" s="44"/>
      <c r="G72" s="507"/>
      <c r="H72" s="507"/>
      <c r="I72" s="44"/>
      <c r="J72" s="44"/>
    </row>
    <row r="73" spans="2:10" s="17" customFormat="1" ht="13.5" customHeight="1">
      <c r="B73" s="46"/>
      <c r="C73" s="501" t="s">
        <v>459</v>
      </c>
      <c r="D73" s="501"/>
      <c r="E73" s="44"/>
      <c r="F73" s="44"/>
      <c r="G73" s="502" t="s">
        <v>449</v>
      </c>
      <c r="H73" s="502"/>
      <c r="I73" s="35"/>
      <c r="J73" s="44"/>
    </row>
    <row r="74" spans="2:10" s="17" customFormat="1" ht="13.5" customHeight="1">
      <c r="B74" s="47"/>
      <c r="C74" s="503" t="s">
        <v>451</v>
      </c>
      <c r="D74" s="503"/>
      <c r="E74" s="48"/>
      <c r="F74" s="48"/>
      <c r="G74" s="503" t="s">
        <v>450</v>
      </c>
      <c r="H74" s="503"/>
      <c r="I74" s="35"/>
      <c r="J74" s="44"/>
    </row>
  </sheetData>
  <sheetProtection formatCells="0" selectLockedCells="1"/>
  <mergeCells count="75">
    <mergeCell ref="G48:H48"/>
    <mergeCell ref="B38:C38"/>
    <mergeCell ref="G38:H38"/>
    <mergeCell ref="G46:H46"/>
    <mergeCell ref="G44:H44"/>
    <mergeCell ref="A10:A11"/>
    <mergeCell ref="B10:C11"/>
    <mergeCell ref="F10:F11"/>
    <mergeCell ref="G10:H11"/>
    <mergeCell ref="B14:C14"/>
    <mergeCell ref="G65:H65"/>
    <mergeCell ref="B33:C33"/>
    <mergeCell ref="G33:H33"/>
    <mergeCell ref="G56:H56"/>
    <mergeCell ref="G58:H58"/>
    <mergeCell ref="B37:C37"/>
    <mergeCell ref="G50:H50"/>
    <mergeCell ref="B41:C41"/>
    <mergeCell ref="B39:C39"/>
    <mergeCell ref="G40:H40"/>
    <mergeCell ref="G52:H52"/>
    <mergeCell ref="G53:H53"/>
    <mergeCell ref="G35:H35"/>
    <mergeCell ref="C47:D54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B26:C26"/>
    <mergeCell ref="G42:H42"/>
    <mergeCell ref="B43:C43"/>
    <mergeCell ref="G60:H60"/>
    <mergeCell ref="G61:H61"/>
    <mergeCell ref="G47:H47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24:H24"/>
    <mergeCell ref="B19:C19"/>
    <mergeCell ref="G19:H19"/>
    <mergeCell ref="B20:C20"/>
    <mergeCell ref="G20:H20"/>
    <mergeCell ref="B21:C21"/>
    <mergeCell ref="G21:H21"/>
    <mergeCell ref="C3:I3"/>
    <mergeCell ref="C4:I4"/>
    <mergeCell ref="C5:I5"/>
    <mergeCell ref="C6:I6"/>
    <mergeCell ref="B22:C22"/>
    <mergeCell ref="G22:H22"/>
    <mergeCell ref="B18:C18"/>
    <mergeCell ref="G18:H18"/>
    <mergeCell ref="C7:J7"/>
    <mergeCell ref="G14:H14"/>
    <mergeCell ref="B16:C16"/>
    <mergeCell ref="G16:H16"/>
    <mergeCell ref="G25:H25"/>
    <mergeCell ref="B23:C23"/>
    <mergeCell ref="G23:H23"/>
    <mergeCell ref="B24:C24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9" scale="5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60" zoomScalePageLayoutView="0" workbookViewId="0" topLeftCell="A1">
      <selection activeCell="D10" sqref="D10"/>
    </sheetView>
  </sheetViews>
  <sheetFormatPr defaultColWidth="11.421875" defaultRowHeight="15"/>
  <cols>
    <col min="1" max="1" width="3.140625" style="180" customWidth="1"/>
    <col min="2" max="2" width="46.57421875" style="180" customWidth="1"/>
    <col min="3" max="3" width="19.8515625" style="180" customWidth="1"/>
    <col min="4" max="4" width="19.7109375" style="180" customWidth="1"/>
    <col min="5" max="5" width="5.140625" style="181" customWidth="1"/>
    <col min="6" max="16384" width="11.421875" style="180" customWidth="1"/>
  </cols>
  <sheetData>
    <row r="1" spans="1:4" ht="12.75" thickBot="1">
      <c r="A1" s="181"/>
      <c r="B1" s="181"/>
      <c r="C1" s="181"/>
      <c r="D1" s="181"/>
    </row>
    <row r="2" spans="1:4" ht="12">
      <c r="A2" s="181"/>
      <c r="B2" s="656" t="s">
        <v>465</v>
      </c>
      <c r="C2" s="657"/>
      <c r="D2" s="658"/>
    </row>
    <row r="3" spans="1:5" ht="12.75">
      <c r="A3" s="181"/>
      <c r="B3" s="453" t="s">
        <v>456</v>
      </c>
      <c r="C3" s="448"/>
      <c r="D3" s="454"/>
      <c r="E3" s="448"/>
    </row>
    <row r="4" spans="1:4" ht="15.75" customHeight="1" thickBot="1">
      <c r="A4" s="181"/>
      <c r="B4" s="659" t="s">
        <v>395</v>
      </c>
      <c r="C4" s="660"/>
      <c r="D4" s="661"/>
    </row>
    <row r="5" spans="1:4" ht="12">
      <c r="A5" s="181"/>
      <c r="B5" s="662" t="s">
        <v>396</v>
      </c>
      <c r="C5" s="664" t="s">
        <v>397</v>
      </c>
      <c r="D5" s="665"/>
    </row>
    <row r="6" spans="1:4" ht="12.75" thickBot="1">
      <c r="A6" s="181"/>
      <c r="B6" s="663"/>
      <c r="C6" s="432" t="s">
        <v>398</v>
      </c>
      <c r="D6" s="434" t="s">
        <v>399</v>
      </c>
    </row>
    <row r="7" spans="1:4" ht="15">
      <c r="A7" s="181"/>
      <c r="B7" s="440" t="s">
        <v>439</v>
      </c>
      <c r="C7" s="433" t="s">
        <v>440</v>
      </c>
      <c r="D7" s="455">
        <v>164951123</v>
      </c>
    </row>
    <row r="8" spans="1:4" ht="15">
      <c r="A8" s="181"/>
      <c r="B8" s="440" t="s">
        <v>439</v>
      </c>
      <c r="C8" s="452" t="s">
        <v>441</v>
      </c>
      <c r="D8" s="455">
        <v>25998210014</v>
      </c>
    </row>
    <row r="9" spans="1:6" ht="15">
      <c r="A9" s="181"/>
      <c r="B9" s="488" t="s">
        <v>439</v>
      </c>
      <c r="C9" s="452" t="s">
        <v>441</v>
      </c>
      <c r="D9" s="455">
        <v>2599821003</v>
      </c>
      <c r="F9"/>
    </row>
    <row r="10" spans="1:6" ht="15">
      <c r="A10" s="181"/>
      <c r="B10" s="488"/>
      <c r="C10" s="430"/>
      <c r="D10" s="457"/>
      <c r="F10"/>
    </row>
    <row r="11" spans="1:4" ht="12">
      <c r="A11" s="181"/>
      <c r="B11" s="456"/>
      <c r="C11" s="430"/>
      <c r="D11" s="457"/>
    </row>
    <row r="12" spans="1:6" ht="15">
      <c r="A12" s="181"/>
      <c r="B12" s="456"/>
      <c r="C12" s="430"/>
      <c r="D12" s="457"/>
      <c r="F12"/>
    </row>
    <row r="13" spans="1:6" ht="15">
      <c r="A13" s="181"/>
      <c r="B13" s="456"/>
      <c r="C13" s="430"/>
      <c r="D13" s="457"/>
      <c r="F13"/>
    </row>
    <row r="14" spans="1:4" ht="12">
      <c r="A14" s="181"/>
      <c r="B14" s="456"/>
      <c r="C14" s="430"/>
      <c r="D14" s="457"/>
    </row>
    <row r="15" spans="1:4" ht="12">
      <c r="A15" s="181"/>
      <c r="B15" s="456"/>
      <c r="C15" s="430"/>
      <c r="D15" s="457"/>
    </row>
    <row r="16" spans="1:4" ht="12">
      <c r="A16" s="181"/>
      <c r="B16" s="458"/>
      <c r="C16" s="431"/>
      <c r="D16" s="459"/>
    </row>
    <row r="17" spans="1:4" ht="12">
      <c r="A17" s="181"/>
      <c r="B17" s="458"/>
      <c r="C17" s="431"/>
      <c r="D17" s="459"/>
    </row>
    <row r="18" spans="1:4" ht="12.75" thickBot="1">
      <c r="A18" s="181"/>
      <c r="B18" s="460"/>
      <c r="C18" s="461"/>
      <c r="D18" s="462"/>
    </row>
    <row r="19" spans="1:4" ht="12">
      <c r="A19" s="181"/>
      <c r="B19" s="181"/>
      <c r="C19" s="181"/>
      <c r="D19" s="181"/>
    </row>
    <row r="20" spans="1:4" ht="12">
      <c r="A20" s="181"/>
      <c r="B20" s="181"/>
      <c r="C20" s="181"/>
      <c r="D20" s="181"/>
    </row>
    <row r="22" spans="2:4" ht="12">
      <c r="B22" s="443"/>
      <c r="C22" s="442"/>
      <c r="D22" s="439"/>
    </row>
    <row r="23" spans="2:4" ht="12">
      <c r="B23" s="502" t="s">
        <v>459</v>
      </c>
      <c r="C23" s="502"/>
      <c r="D23" s="437" t="s">
        <v>449</v>
      </c>
    </row>
    <row r="24" spans="2:4" ht="12">
      <c r="B24" s="438" t="s">
        <v>451</v>
      </c>
      <c r="C24" s="77"/>
      <c r="D24" s="438" t="s">
        <v>450</v>
      </c>
    </row>
  </sheetData>
  <sheetProtection/>
  <mergeCells count="5">
    <mergeCell ref="B2:D2"/>
    <mergeCell ref="B4:D4"/>
    <mergeCell ref="B5:B6"/>
    <mergeCell ref="C5:D5"/>
    <mergeCell ref="B23:C2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view="pageBreakPreview" zoomScale="112" zoomScaleNormal="80" zoomScaleSheetLayoutView="112" zoomScalePageLayoutView="80" workbookViewId="0" topLeftCell="A45">
      <selection activeCell="C62" sqref="C62:D62"/>
    </sheetView>
  </sheetViews>
  <sheetFormatPr defaultColWidth="11.421875" defaultRowHeight="15"/>
  <cols>
    <col min="1" max="1" width="4.57421875" style="181" customWidth="1"/>
    <col min="2" max="2" width="24.7109375" style="181" customWidth="1"/>
    <col min="3" max="3" width="40.00390625" style="181" customWidth="1"/>
    <col min="4" max="5" width="18.7109375" style="181" customWidth="1"/>
    <col min="6" max="6" width="10.7109375" style="181" customWidth="1"/>
    <col min="7" max="7" width="24.7109375" style="181" customWidth="1"/>
    <col min="8" max="8" width="29.7109375" style="286" customWidth="1"/>
    <col min="9" max="10" width="18.7109375" style="181" customWidth="1"/>
    <col min="11" max="11" width="4.57421875" style="181" customWidth="1"/>
    <col min="12" max="16384" width="11.421875" style="181" customWidth="1"/>
  </cols>
  <sheetData>
    <row r="1" spans="1:11" ht="6" customHeight="1">
      <c r="A1" s="201"/>
      <c r="B1" s="195"/>
      <c r="C1" s="279"/>
      <c r="D1" s="224"/>
      <c r="E1" s="224"/>
      <c r="F1" s="279"/>
      <c r="G1" s="279"/>
      <c r="H1" s="280"/>
      <c r="I1" s="195"/>
      <c r="J1" s="195"/>
      <c r="K1" s="195"/>
    </row>
    <row r="2" spans="3:8" s="227" customFormat="1" ht="6" customHeight="1">
      <c r="C2" s="228"/>
      <c r="H2" s="281"/>
    </row>
    <row r="3" spans="1:11" ht="13.5" customHeight="1">
      <c r="A3" s="282"/>
      <c r="C3" s="522" t="s">
        <v>460</v>
      </c>
      <c r="D3" s="522"/>
      <c r="E3" s="522"/>
      <c r="F3" s="522"/>
      <c r="G3" s="522"/>
      <c r="H3" s="522"/>
      <c r="I3" s="522"/>
      <c r="J3" s="283"/>
      <c r="K3" s="283"/>
    </row>
    <row r="4" spans="1:11" ht="13.5" customHeight="1">
      <c r="A4" s="284"/>
      <c r="C4" s="522" t="s">
        <v>66</v>
      </c>
      <c r="D4" s="522"/>
      <c r="E4" s="522"/>
      <c r="F4" s="522"/>
      <c r="G4" s="522"/>
      <c r="H4" s="522"/>
      <c r="I4" s="522"/>
      <c r="J4" s="284"/>
      <c r="K4" s="284"/>
    </row>
    <row r="5" spans="1:11" ht="13.5" customHeight="1">
      <c r="A5" s="285"/>
      <c r="C5" s="522" t="s">
        <v>464</v>
      </c>
      <c r="D5" s="522"/>
      <c r="E5" s="522"/>
      <c r="F5" s="522"/>
      <c r="G5" s="522"/>
      <c r="H5" s="522"/>
      <c r="I5" s="522"/>
      <c r="J5" s="284"/>
      <c r="K5" s="284"/>
    </row>
    <row r="6" spans="1:11" ht="13.5" customHeight="1">
      <c r="A6" s="285"/>
      <c r="C6" s="522" t="s">
        <v>1</v>
      </c>
      <c r="D6" s="522"/>
      <c r="E6" s="522"/>
      <c r="F6" s="522"/>
      <c r="G6" s="522"/>
      <c r="H6" s="522"/>
      <c r="I6" s="522"/>
      <c r="J6" s="284"/>
      <c r="K6" s="284"/>
    </row>
    <row r="7" spans="1:10" ht="19.5" customHeight="1">
      <c r="A7" s="285"/>
      <c r="B7" s="233" t="s">
        <v>4</v>
      </c>
      <c r="C7" s="495" t="s">
        <v>452</v>
      </c>
      <c r="D7" s="495"/>
      <c r="E7" s="495"/>
      <c r="F7" s="495"/>
      <c r="G7" s="495"/>
      <c r="H7" s="495"/>
      <c r="I7" s="495"/>
      <c r="J7" s="495"/>
    </row>
    <row r="8" spans="1:6" ht="3" customHeight="1">
      <c r="A8" s="283"/>
      <c r="B8" s="283"/>
      <c r="C8" s="283"/>
      <c r="D8" s="283"/>
      <c r="E8" s="283"/>
      <c r="F8" s="283"/>
    </row>
    <row r="9" spans="1:8" s="227" customFormat="1" ht="3" customHeight="1">
      <c r="A9" s="285"/>
      <c r="B9" s="287"/>
      <c r="C9" s="287"/>
      <c r="D9" s="287"/>
      <c r="E9" s="287"/>
      <c r="F9" s="288"/>
      <c r="H9" s="281"/>
    </row>
    <row r="10" spans="1:8" s="227" customFormat="1" ht="3" customHeight="1">
      <c r="A10" s="289"/>
      <c r="B10" s="289"/>
      <c r="C10" s="289"/>
      <c r="D10" s="290"/>
      <c r="E10" s="290"/>
      <c r="F10" s="291"/>
      <c r="H10" s="281"/>
    </row>
    <row r="11" spans="1:11" s="227" customFormat="1" ht="19.5" customHeight="1">
      <c r="A11" s="292"/>
      <c r="B11" s="523" t="s">
        <v>76</v>
      </c>
      <c r="C11" s="523"/>
      <c r="D11" s="293" t="s">
        <v>67</v>
      </c>
      <c r="E11" s="293" t="s">
        <v>68</v>
      </c>
      <c r="F11" s="294"/>
      <c r="G11" s="523" t="s">
        <v>76</v>
      </c>
      <c r="H11" s="523"/>
      <c r="I11" s="293" t="s">
        <v>67</v>
      </c>
      <c r="J11" s="293" t="s">
        <v>68</v>
      </c>
      <c r="K11" s="295"/>
    </row>
    <row r="12" spans="1:11" ht="3" customHeight="1">
      <c r="A12" s="296"/>
      <c r="B12" s="297"/>
      <c r="C12" s="297"/>
      <c r="D12" s="298"/>
      <c r="E12" s="298"/>
      <c r="F12" s="282"/>
      <c r="G12" s="227"/>
      <c r="H12" s="281"/>
      <c r="I12" s="227"/>
      <c r="J12" s="227"/>
      <c r="K12" s="242"/>
    </row>
    <row r="13" spans="1:11" s="227" customFormat="1" ht="3" customHeight="1">
      <c r="A13" s="243"/>
      <c r="B13" s="299"/>
      <c r="C13" s="299"/>
      <c r="D13" s="300"/>
      <c r="E13" s="300"/>
      <c r="F13" s="228"/>
      <c r="H13" s="281"/>
      <c r="K13" s="242"/>
    </row>
    <row r="14" spans="1:11" ht="12">
      <c r="A14" s="301"/>
      <c r="B14" s="513" t="s">
        <v>6</v>
      </c>
      <c r="C14" s="513"/>
      <c r="D14" s="302">
        <f>D16+D26</f>
        <v>396801</v>
      </c>
      <c r="E14" s="302">
        <f>E16+E26</f>
        <v>233631</v>
      </c>
      <c r="F14" s="228"/>
      <c r="G14" s="513" t="s">
        <v>7</v>
      </c>
      <c r="H14" s="513"/>
      <c r="I14" s="302">
        <f>I16+I27</f>
        <v>0</v>
      </c>
      <c r="J14" s="302">
        <f>J16+J27</f>
        <v>0</v>
      </c>
      <c r="K14" s="242"/>
    </row>
    <row r="15" spans="1:11" ht="12">
      <c r="A15" s="303"/>
      <c r="B15" s="247"/>
      <c r="C15" s="246"/>
      <c r="D15" s="304"/>
      <c r="E15" s="304"/>
      <c r="F15" s="228"/>
      <c r="G15" s="247"/>
      <c r="H15" s="247"/>
      <c r="I15" s="304"/>
      <c r="J15" s="304"/>
      <c r="K15" s="242"/>
    </row>
    <row r="16" spans="1:11" ht="12">
      <c r="A16" s="303"/>
      <c r="B16" s="513" t="s">
        <v>8</v>
      </c>
      <c r="C16" s="513"/>
      <c r="D16" s="302">
        <f>SUM(D18:D24)</f>
        <v>269361</v>
      </c>
      <c r="E16" s="302">
        <f>SUM(E18:E24)</f>
        <v>233631</v>
      </c>
      <c r="F16" s="228"/>
      <c r="G16" s="513" t="s">
        <v>9</v>
      </c>
      <c r="H16" s="513"/>
      <c r="I16" s="302">
        <f>SUM(I18:I25)</f>
        <v>0</v>
      </c>
      <c r="J16" s="302">
        <f>SUM(J18:J25)</f>
        <v>0</v>
      </c>
      <c r="K16" s="242"/>
    </row>
    <row r="17" spans="1:11" ht="12">
      <c r="A17" s="303"/>
      <c r="B17" s="247"/>
      <c r="C17" s="246"/>
      <c r="D17" s="304"/>
      <c r="E17" s="304"/>
      <c r="F17" s="228"/>
      <c r="G17" s="247"/>
      <c r="H17" s="247"/>
      <c r="I17" s="304"/>
      <c r="J17" s="304"/>
      <c r="K17" s="242"/>
    </row>
    <row r="18" spans="1:11" ht="12">
      <c r="A18" s="301"/>
      <c r="B18" s="509" t="s">
        <v>10</v>
      </c>
      <c r="C18" s="509"/>
      <c r="D18" s="305">
        <f>IF('ESF-OK'!D18&lt;'ESF-OK'!E18,'ESF-OK'!E18-'ESF-OK'!D18,0)</f>
        <v>0</v>
      </c>
      <c r="E18" s="305">
        <f>IF(D18&gt;0,0,'ESF-OK'!D18-'ESF-OK'!E18)</f>
        <v>213568</v>
      </c>
      <c r="F18" s="228"/>
      <c r="G18" s="509" t="s">
        <v>11</v>
      </c>
      <c r="H18" s="509"/>
      <c r="I18" s="305">
        <f>IF('ESF-OK'!I18&gt;'ESF-OK'!J18,'ESF-OK'!I18-'ESF-OK'!J18,0)</f>
        <v>0</v>
      </c>
      <c r="J18" s="305">
        <f>IF(I18&gt;0,0,'ESF-OK'!J18-'ESF-OK'!I18)</f>
        <v>0</v>
      </c>
      <c r="K18" s="242"/>
    </row>
    <row r="19" spans="1:11" ht="12">
      <c r="A19" s="301"/>
      <c r="B19" s="509" t="s">
        <v>12</v>
      </c>
      <c r="C19" s="509"/>
      <c r="D19" s="305">
        <f>IF('ESF-OK'!D19&lt;'ESF-OK'!E19,'ESF-OK'!E19-'ESF-OK'!D19,0)</f>
        <v>269361</v>
      </c>
      <c r="E19" s="305">
        <f>IF(D19&gt;0,0,'ESF-OK'!D19-'ESF-OK'!E19)</f>
        <v>0</v>
      </c>
      <c r="F19" s="228"/>
      <c r="G19" s="509" t="s">
        <v>13</v>
      </c>
      <c r="H19" s="509"/>
      <c r="I19" s="305">
        <f>IF('ESF-OK'!I19&gt;'ESF-OK'!J19,'ESF-OK'!I19-'ESF-OK'!J19,0)</f>
        <v>0</v>
      </c>
      <c r="J19" s="305">
        <f>IF(I19&gt;0,0,'ESF-OK'!J19-'ESF-OK'!I19)</f>
        <v>0</v>
      </c>
      <c r="K19" s="242"/>
    </row>
    <row r="20" spans="1:11" ht="12">
      <c r="A20" s="301"/>
      <c r="B20" s="509" t="s">
        <v>14</v>
      </c>
      <c r="C20" s="509"/>
      <c r="D20" s="305">
        <f>IF('ESF-OK'!D20&lt;'ESF-OK'!E20,'ESF-OK'!E20-'ESF-OK'!D20,0)</f>
        <v>0</v>
      </c>
      <c r="E20" s="305">
        <f>IF(D20&gt;0,0,'ESF-OK'!D20-'ESF-OK'!E20)</f>
        <v>0</v>
      </c>
      <c r="F20" s="228"/>
      <c r="G20" s="509" t="s">
        <v>15</v>
      </c>
      <c r="H20" s="509"/>
      <c r="I20" s="305">
        <f>IF('ESF-OK'!I20&gt;'ESF-OK'!J20,'ESF-OK'!I20-'ESF-OK'!J20,0)</f>
        <v>0</v>
      </c>
      <c r="J20" s="305">
        <f>IF(I20&gt;0,0,'ESF-OK'!J20-'ESF-OK'!I20)</f>
        <v>0</v>
      </c>
      <c r="K20" s="242"/>
    </row>
    <row r="21" spans="1:11" ht="12">
      <c r="A21" s="301"/>
      <c r="B21" s="509" t="s">
        <v>16</v>
      </c>
      <c r="C21" s="509"/>
      <c r="D21" s="305">
        <f>IF('ESF-OK'!D21&lt;'ESF-OK'!E21,'ESF-OK'!E21-'ESF-OK'!D21,0)</f>
        <v>0</v>
      </c>
      <c r="E21" s="305">
        <f>IF(D21&gt;0,0,'ESF-OK'!D21-'ESF-OK'!E21)</f>
        <v>0</v>
      </c>
      <c r="F21" s="228"/>
      <c r="G21" s="509" t="s">
        <v>17</v>
      </c>
      <c r="H21" s="509"/>
      <c r="I21" s="305">
        <f>IF('ESF-OK'!I21&gt;'ESF-OK'!J21,'ESF-OK'!I21-'ESF-OK'!J21,0)</f>
        <v>0</v>
      </c>
      <c r="J21" s="305">
        <f>IF(I21&gt;0,0,'ESF-OK'!J21-'ESF-OK'!I21)</f>
        <v>0</v>
      </c>
      <c r="K21" s="242"/>
    </row>
    <row r="22" spans="1:11" ht="12">
      <c r="A22" s="301"/>
      <c r="B22" s="509" t="s">
        <v>18</v>
      </c>
      <c r="C22" s="509"/>
      <c r="D22" s="305">
        <f>IF('ESF-OK'!D22&lt;'ESF-OK'!E22,'ESF-OK'!E22-'ESF-OK'!D22,0)</f>
        <v>0</v>
      </c>
      <c r="E22" s="305">
        <f>IF(D22&gt;0,0,'ESF-OK'!D22-'ESF-OK'!E22)</f>
        <v>0</v>
      </c>
      <c r="F22" s="228"/>
      <c r="G22" s="509" t="s">
        <v>19</v>
      </c>
      <c r="H22" s="509"/>
      <c r="I22" s="305">
        <f>IF('ESF-OK'!I22&gt;'ESF-OK'!J22,'ESF-OK'!I22-'ESF-OK'!J22,0)</f>
        <v>0</v>
      </c>
      <c r="J22" s="305">
        <f>IF(I22&gt;0,0,'ESF-OK'!J22-'ESF-OK'!I22)</f>
        <v>0</v>
      </c>
      <c r="K22" s="242"/>
    </row>
    <row r="23" spans="1:11" ht="25.5" customHeight="1">
      <c r="A23" s="301"/>
      <c r="B23" s="509" t="s">
        <v>20</v>
      </c>
      <c r="C23" s="509"/>
      <c r="D23" s="305">
        <f>IF('ESF-OK'!D23&lt;'ESF-OK'!E23,'ESF-OK'!E23-'ESF-OK'!D23,0)</f>
        <v>0</v>
      </c>
      <c r="E23" s="305">
        <f>IF(D23&gt;0,0,'ESF-OK'!D23-'ESF-OK'!E23)</f>
        <v>0</v>
      </c>
      <c r="F23" s="228"/>
      <c r="G23" s="510" t="s">
        <v>21</v>
      </c>
      <c r="H23" s="510"/>
      <c r="I23" s="305">
        <f>IF('ESF-OK'!I23&gt;'ESF-OK'!J23,'ESF-OK'!I23-'ESF-OK'!J23,0)</f>
        <v>0</v>
      </c>
      <c r="J23" s="305">
        <f>IF(I23&gt;0,0,'ESF-OK'!J23-'ESF-OK'!I23)</f>
        <v>0</v>
      </c>
      <c r="K23" s="242"/>
    </row>
    <row r="24" spans="1:11" ht="12">
      <c r="A24" s="301"/>
      <c r="B24" s="509" t="s">
        <v>22</v>
      </c>
      <c r="C24" s="509"/>
      <c r="D24" s="305">
        <f>IF('ESF-OK'!D24&lt;'ESF-OK'!E24,'ESF-OK'!E24-'ESF-OK'!D24,0)</f>
        <v>0</v>
      </c>
      <c r="E24" s="305">
        <f>IF(D24&gt;0,0,'ESF-OK'!D24-'ESF-OK'!E24)</f>
        <v>20063</v>
      </c>
      <c r="F24" s="228"/>
      <c r="G24" s="509" t="s">
        <v>23</v>
      </c>
      <c r="H24" s="509"/>
      <c r="I24" s="305">
        <f>IF('ESF-OK'!I24&gt;'ESF-OK'!J24,'ESF-OK'!I24-'ESF-OK'!J24,0)</f>
        <v>0</v>
      </c>
      <c r="J24" s="305">
        <f>IF(I24&gt;0,0,'ESF-OK'!J24-'ESF-OK'!I24)</f>
        <v>0</v>
      </c>
      <c r="K24" s="242"/>
    </row>
    <row r="25" spans="1:11" ht="12">
      <c r="A25" s="303"/>
      <c r="B25" s="247"/>
      <c r="C25" s="246"/>
      <c r="D25" s="304"/>
      <c r="E25" s="304"/>
      <c r="F25" s="228"/>
      <c r="G25" s="509" t="s">
        <v>24</v>
      </c>
      <c r="H25" s="509"/>
      <c r="I25" s="305">
        <f>IF('ESF-OK'!I25&gt;'ESF-OK'!J25,'ESF-OK'!I25-'ESF-OK'!J25,0)</f>
        <v>0</v>
      </c>
      <c r="J25" s="305">
        <f>IF(I25&gt;0,0,'ESF-OK'!J25-'ESF-OK'!I25)</f>
        <v>0</v>
      </c>
      <c r="K25" s="242"/>
    </row>
    <row r="26" spans="1:11" ht="12">
      <c r="A26" s="303"/>
      <c r="B26" s="513" t="s">
        <v>27</v>
      </c>
      <c r="C26" s="513"/>
      <c r="D26" s="302">
        <f>SUM(D28:D36)</f>
        <v>127440</v>
      </c>
      <c r="E26" s="302">
        <f>SUM(E28:E36)</f>
        <v>0</v>
      </c>
      <c r="F26" s="228"/>
      <c r="G26" s="247"/>
      <c r="H26" s="247"/>
      <c r="I26" s="304"/>
      <c r="J26" s="304"/>
      <c r="K26" s="242"/>
    </row>
    <row r="27" spans="1:11" ht="12">
      <c r="A27" s="303"/>
      <c r="B27" s="247"/>
      <c r="C27" s="246"/>
      <c r="D27" s="304"/>
      <c r="E27" s="304"/>
      <c r="F27" s="228"/>
      <c r="G27" s="508" t="s">
        <v>28</v>
      </c>
      <c r="H27" s="508"/>
      <c r="I27" s="302">
        <f>SUM(I29:I34)</f>
        <v>0</v>
      </c>
      <c r="J27" s="302">
        <f>SUM(J29:J34)</f>
        <v>0</v>
      </c>
      <c r="K27" s="242"/>
    </row>
    <row r="28" spans="1:11" ht="12">
      <c r="A28" s="301"/>
      <c r="B28" s="509" t="s">
        <v>29</v>
      </c>
      <c r="C28" s="509"/>
      <c r="D28" s="305">
        <f>IF('ESF-OK'!D31&lt;'ESF-OK'!E31,'ESF-OK'!E31-'ESF-OK'!D31,0)</f>
        <v>0</v>
      </c>
      <c r="E28" s="305">
        <f>IF(D28&gt;0,0,'ESF-OK'!D31-'ESF-OK'!E31)</f>
        <v>0</v>
      </c>
      <c r="F28" s="228"/>
      <c r="G28" s="247"/>
      <c r="H28" s="247"/>
      <c r="I28" s="304"/>
      <c r="J28" s="304"/>
      <c r="K28" s="242"/>
    </row>
    <row r="29" spans="1:11" ht="12">
      <c r="A29" s="301"/>
      <c r="B29" s="509" t="s">
        <v>31</v>
      </c>
      <c r="C29" s="509"/>
      <c r="D29" s="305">
        <f>IF('ESF-OK'!D32&lt;'ESF-OK'!E32,'ESF-OK'!E32-'ESF-OK'!D32,0)</f>
        <v>0</v>
      </c>
      <c r="E29" s="305">
        <f>IF(D29&gt;0,0,'ESF-OK'!D32-'ESF-OK'!E32)</f>
        <v>0</v>
      </c>
      <c r="F29" s="228"/>
      <c r="G29" s="509" t="s">
        <v>30</v>
      </c>
      <c r="H29" s="509"/>
      <c r="I29" s="305">
        <f>IF('ESF-OK'!I31&gt;'ESF-OK'!J31,'ESF-OK'!I31-'ESF-OK'!J31,0)</f>
        <v>0</v>
      </c>
      <c r="J29" s="305">
        <f>IF(I29&gt;0,0,'ESF-OK'!J31-'ESF-OK'!I31)</f>
        <v>0</v>
      </c>
      <c r="K29" s="242"/>
    </row>
    <row r="30" spans="1:11" ht="12">
      <c r="A30" s="301"/>
      <c r="B30" s="509" t="s">
        <v>33</v>
      </c>
      <c r="C30" s="509"/>
      <c r="D30" s="305">
        <f>IF('ESF-OK'!D33&lt;'ESF-OK'!E33,'ESF-OK'!E33-'ESF-OK'!D33,0)</f>
        <v>0</v>
      </c>
      <c r="E30" s="305">
        <f>IF(D30&gt;0,0,'ESF-OK'!D33-'ESF-OK'!E33)</f>
        <v>0</v>
      </c>
      <c r="F30" s="228"/>
      <c r="G30" s="509" t="s">
        <v>32</v>
      </c>
      <c r="H30" s="509"/>
      <c r="I30" s="305">
        <f>IF('ESF-OK'!I32&gt;'ESF-OK'!J32,'ESF-OK'!I32-'ESF-OK'!J32,0)</f>
        <v>0</v>
      </c>
      <c r="J30" s="305">
        <f>IF(I30&gt;0,0,'ESF-OK'!J32-'ESF-OK'!I32)</f>
        <v>0</v>
      </c>
      <c r="K30" s="242"/>
    </row>
    <row r="31" spans="1:11" ht="12">
      <c r="A31" s="301"/>
      <c r="B31" s="509" t="s">
        <v>35</v>
      </c>
      <c r="C31" s="509"/>
      <c r="D31" s="305">
        <f>IF('ESF-OK'!D34&lt;'ESF-OK'!E34,'ESF-OK'!E34-'ESF-OK'!D34,0)</f>
        <v>0</v>
      </c>
      <c r="E31" s="305">
        <f>IF(D31&gt;0,0,'ESF-OK'!D34-'ESF-OK'!E34)</f>
        <v>0</v>
      </c>
      <c r="F31" s="228"/>
      <c r="G31" s="509" t="s">
        <v>34</v>
      </c>
      <c r="H31" s="509"/>
      <c r="I31" s="305">
        <f>IF('ESF-OK'!I33&gt;'ESF-OK'!J33,'ESF-OK'!I33-'ESF-OK'!J33,0)</f>
        <v>0</v>
      </c>
      <c r="J31" s="305">
        <f>IF(I31&gt;0,0,'ESF-OK'!J33-'ESF-OK'!I33)</f>
        <v>0</v>
      </c>
      <c r="K31" s="242"/>
    </row>
    <row r="32" spans="1:11" ht="12">
      <c r="A32" s="301"/>
      <c r="B32" s="509" t="s">
        <v>37</v>
      </c>
      <c r="C32" s="509"/>
      <c r="D32" s="305">
        <f>IF('ESF-OK'!D35&lt;'ESF-OK'!E35,'ESF-OK'!E35-'ESF-OK'!D35,0)</f>
        <v>0</v>
      </c>
      <c r="E32" s="305">
        <f>IF(D32&gt;0,0,'ESF-OK'!D35-'ESF-OK'!E35)</f>
        <v>0</v>
      </c>
      <c r="F32" s="228"/>
      <c r="G32" s="509" t="s">
        <v>36</v>
      </c>
      <c r="H32" s="509"/>
      <c r="I32" s="305">
        <f>IF('ESF-OK'!I34&gt;'ESF-OK'!J34,'ESF-OK'!I34-'ESF-OK'!J34,0)</f>
        <v>0</v>
      </c>
      <c r="J32" s="305">
        <f>IF(I32&gt;0,0,'ESF-OK'!J34-'ESF-OK'!I34)</f>
        <v>0</v>
      </c>
      <c r="K32" s="242"/>
    </row>
    <row r="33" spans="1:11" ht="25.5" customHeight="1">
      <c r="A33" s="301"/>
      <c r="B33" s="510" t="s">
        <v>39</v>
      </c>
      <c r="C33" s="510"/>
      <c r="D33" s="305">
        <f>IF('ESF-OK'!D36&lt;'ESF-OK'!E36,'ESF-OK'!E36-'ESF-OK'!D36,0)</f>
        <v>127440</v>
      </c>
      <c r="E33" s="305">
        <f>IF(D33&gt;0,0,'ESF-OK'!D36-'ESF-OK'!E36)</f>
        <v>0</v>
      </c>
      <c r="F33" s="228"/>
      <c r="G33" s="510" t="s">
        <v>38</v>
      </c>
      <c r="H33" s="510"/>
      <c r="I33" s="305">
        <f>IF('ESF-OK'!I35&gt;'ESF-OK'!J35,'ESF-OK'!I35-'ESF-OK'!J35,0)</f>
        <v>0</v>
      </c>
      <c r="J33" s="305">
        <f>IF(I33&gt;0,0,'ESF-OK'!J35-'ESF-OK'!I35)</f>
        <v>0</v>
      </c>
      <c r="K33" s="242"/>
    </row>
    <row r="34" spans="1:11" ht="12">
      <c r="A34" s="301"/>
      <c r="B34" s="509" t="s">
        <v>41</v>
      </c>
      <c r="C34" s="509"/>
      <c r="D34" s="305">
        <f>IF('ESF-OK'!D37&lt;'ESF-OK'!E37,'ESF-OK'!E37-'ESF-OK'!D37,0)</f>
        <v>0</v>
      </c>
      <c r="E34" s="305">
        <f>IF(D34&gt;0,0,'ESF-OK'!D37-'ESF-OK'!E37)</f>
        <v>0</v>
      </c>
      <c r="F34" s="228"/>
      <c r="G34" s="509" t="s">
        <v>40</v>
      </c>
      <c r="H34" s="509"/>
      <c r="I34" s="305">
        <f>IF('ESF-OK'!I36&gt;'ESF-OK'!J36,'ESF-OK'!I36-'ESF-OK'!J36,0)</f>
        <v>0</v>
      </c>
      <c r="J34" s="305">
        <f>IF(I34&gt;0,0,'ESF-OK'!J36-'ESF-OK'!I36)</f>
        <v>0</v>
      </c>
      <c r="K34" s="242"/>
    </row>
    <row r="35" spans="1:11" ht="25.5" customHeight="1">
      <c r="A35" s="301"/>
      <c r="B35" s="510" t="s">
        <v>42</v>
      </c>
      <c r="C35" s="510"/>
      <c r="D35" s="305">
        <f>IF('ESF-OK'!D38&lt;'ESF-OK'!E38,'ESF-OK'!E38-'ESF-OK'!D38,0)</f>
        <v>0</v>
      </c>
      <c r="E35" s="305">
        <f>IF(D35&gt;0,0,'ESF-OK'!D38-'ESF-OK'!E38)</f>
        <v>0</v>
      </c>
      <c r="F35" s="228"/>
      <c r="G35" s="247"/>
      <c r="H35" s="247"/>
      <c r="I35" s="306"/>
      <c r="J35" s="306"/>
      <c r="K35" s="242"/>
    </row>
    <row r="36" spans="1:11" ht="12">
      <c r="A36" s="301"/>
      <c r="B36" s="509" t="s">
        <v>44</v>
      </c>
      <c r="C36" s="509"/>
      <c r="D36" s="305">
        <f>IF('ESF-OK'!D39&lt;'ESF-OK'!E39,'ESF-OK'!E39-'ESF-OK'!D39,0)</f>
        <v>0</v>
      </c>
      <c r="E36" s="305">
        <f>IF(D36&gt;0,0,'ESF-OK'!D39-'ESF-OK'!E39)</f>
        <v>0</v>
      </c>
      <c r="F36" s="228"/>
      <c r="G36" s="513" t="s">
        <v>47</v>
      </c>
      <c r="H36" s="513"/>
      <c r="I36" s="302">
        <f>I38+I44+I52</f>
        <v>0</v>
      </c>
      <c r="J36" s="302">
        <f>J38+J44+J52</f>
        <v>163170.47999999998</v>
      </c>
      <c r="K36" s="242"/>
    </row>
    <row r="37" spans="1:11" ht="12">
      <c r="A37" s="303"/>
      <c r="B37" s="247"/>
      <c r="C37" s="246"/>
      <c r="D37" s="306"/>
      <c r="E37" s="306"/>
      <c r="F37" s="228"/>
      <c r="G37" s="247"/>
      <c r="H37" s="247"/>
      <c r="I37" s="304"/>
      <c r="J37" s="304"/>
      <c r="K37" s="242"/>
    </row>
    <row r="38" spans="1:11" ht="12">
      <c r="A38" s="301"/>
      <c r="B38" s="227"/>
      <c r="C38" s="227"/>
      <c r="D38" s="227"/>
      <c r="E38" s="227"/>
      <c r="F38" s="228"/>
      <c r="G38" s="513" t="s">
        <v>49</v>
      </c>
      <c r="H38" s="513"/>
      <c r="I38" s="302">
        <f>SUM(I40:I42)</f>
        <v>0</v>
      </c>
      <c r="J38" s="302">
        <f>SUM(J40:J42)</f>
        <v>0</v>
      </c>
      <c r="K38" s="242"/>
    </row>
    <row r="39" spans="1:11" ht="12">
      <c r="A39" s="303"/>
      <c r="B39" s="227"/>
      <c r="C39" s="227"/>
      <c r="D39" s="227"/>
      <c r="E39" s="227"/>
      <c r="F39" s="228"/>
      <c r="G39" s="247"/>
      <c r="H39" s="247"/>
      <c r="I39" s="304"/>
      <c r="J39" s="304"/>
      <c r="K39" s="242"/>
    </row>
    <row r="40" spans="1:11" ht="12">
      <c r="A40" s="301"/>
      <c r="B40" s="227"/>
      <c r="C40" s="227"/>
      <c r="D40" s="227"/>
      <c r="E40" s="227"/>
      <c r="F40" s="228"/>
      <c r="G40" s="509" t="s">
        <v>50</v>
      </c>
      <c r="H40" s="509"/>
      <c r="I40" s="305">
        <f>IF('ESF-OK'!I46&gt;'ESF-OK'!J46,'ESF-OK'!I46-'ESF-OK'!J46,0)</f>
        <v>0</v>
      </c>
      <c r="J40" s="305">
        <f>IF(I40&gt;0,0,'ESF-OK'!J46-'ESF-OK'!I46)</f>
        <v>0</v>
      </c>
      <c r="K40" s="242"/>
    </row>
    <row r="41" spans="1:11" ht="12">
      <c r="A41" s="303"/>
      <c r="B41" s="227"/>
      <c r="C41" s="227"/>
      <c r="D41" s="227"/>
      <c r="E41" s="227"/>
      <c r="F41" s="228"/>
      <c r="G41" s="509" t="s">
        <v>51</v>
      </c>
      <c r="H41" s="509"/>
      <c r="I41" s="305">
        <f>IF('ESF-OK'!I47&gt;'ESF-OK'!J47,'ESF-OK'!I47-'ESF-OK'!J47,0)</f>
        <v>0</v>
      </c>
      <c r="J41" s="305">
        <f>IF(I41&gt;0,0,'ESF-OK'!J47-'ESF-OK'!I47)</f>
        <v>0</v>
      </c>
      <c r="K41" s="242"/>
    </row>
    <row r="42" spans="1:11" ht="12">
      <c r="A42" s="301"/>
      <c r="B42" s="227"/>
      <c r="C42" s="227"/>
      <c r="D42" s="227"/>
      <c r="E42" s="227"/>
      <c r="F42" s="228"/>
      <c r="G42" s="509" t="s">
        <v>52</v>
      </c>
      <c r="H42" s="509"/>
      <c r="I42" s="305">
        <f>IF('ESF-OK'!I48&gt;'ESF-OK'!J48,'ESF-OK'!I48-'ESF-OK'!J48,0)</f>
        <v>0</v>
      </c>
      <c r="J42" s="305">
        <f>IF(I42&gt;0,0,'ESF-OK'!J48-'ESF-OK'!I48)</f>
        <v>0</v>
      </c>
      <c r="K42" s="242"/>
    </row>
    <row r="43" spans="1:11" ht="12">
      <c r="A43" s="301"/>
      <c r="B43" s="227"/>
      <c r="C43" s="227"/>
      <c r="D43" s="227"/>
      <c r="E43" s="227"/>
      <c r="F43" s="228"/>
      <c r="G43" s="247"/>
      <c r="H43" s="247"/>
      <c r="I43" s="304"/>
      <c r="J43" s="304"/>
      <c r="K43" s="242"/>
    </row>
    <row r="44" spans="1:11" ht="12">
      <c r="A44" s="301"/>
      <c r="B44" s="227"/>
      <c r="C44" s="227"/>
      <c r="D44" s="227"/>
      <c r="E44" s="227"/>
      <c r="F44" s="228"/>
      <c r="G44" s="513" t="s">
        <v>53</v>
      </c>
      <c r="H44" s="513"/>
      <c r="I44" s="302">
        <f>SUM(I46:I50)</f>
        <v>0</v>
      </c>
      <c r="J44" s="302">
        <f>SUM(J46:J50)</f>
        <v>163170.47999999998</v>
      </c>
      <c r="K44" s="242"/>
    </row>
    <row r="45" spans="1:11" ht="12">
      <c r="A45" s="301"/>
      <c r="B45" s="227"/>
      <c r="C45" s="227"/>
      <c r="D45" s="227"/>
      <c r="E45" s="227"/>
      <c r="F45" s="228"/>
      <c r="G45" s="247"/>
      <c r="H45" s="247"/>
      <c r="I45" s="304"/>
      <c r="J45" s="304"/>
      <c r="K45" s="242"/>
    </row>
    <row r="46" spans="1:11" ht="12">
      <c r="A46" s="301"/>
      <c r="B46" s="227"/>
      <c r="C46" s="227"/>
      <c r="D46" s="227"/>
      <c r="E46" s="227"/>
      <c r="F46" s="228"/>
      <c r="G46" s="509" t="s">
        <v>54</v>
      </c>
      <c r="H46" s="509"/>
      <c r="I46" s="305">
        <f>IF('ESF-OK'!I52&gt;'ESF-OK'!J52,'ESF-OK'!I52-'ESF-OK'!J52,0)</f>
        <v>0</v>
      </c>
      <c r="J46" s="305">
        <f>IF(I46&gt;0,0,'ESF-OK'!J52-'ESF-OK'!I52)</f>
        <v>60377.47999999998</v>
      </c>
      <c r="K46" s="242"/>
    </row>
    <row r="47" spans="1:11" ht="12">
      <c r="A47" s="301"/>
      <c r="B47" s="227"/>
      <c r="C47" s="227"/>
      <c r="D47" s="227"/>
      <c r="E47" s="227"/>
      <c r="F47" s="228"/>
      <c r="G47" s="509" t="s">
        <v>55</v>
      </c>
      <c r="H47" s="509"/>
      <c r="I47" s="305">
        <f>IF('ESF-OK'!I53&gt;'ESF-OK'!J53,'ESF-OK'!I53-'ESF-OK'!J53,0)</f>
        <v>0</v>
      </c>
      <c r="J47" s="305">
        <f>IF(I47&gt;0,0,'ESF-OK'!J53-'ESF-OK'!I53)</f>
        <v>102793</v>
      </c>
      <c r="K47" s="242"/>
    </row>
    <row r="48" spans="1:11" ht="12">
      <c r="A48" s="301"/>
      <c r="B48" s="227"/>
      <c r="C48" s="227"/>
      <c r="D48" s="227"/>
      <c r="E48" s="227"/>
      <c r="F48" s="228"/>
      <c r="G48" s="509" t="s">
        <v>56</v>
      </c>
      <c r="H48" s="509"/>
      <c r="I48" s="305">
        <f>IF('ESF-OK'!I54&gt;'ESF-OK'!J54,'ESF-OK'!I54-'ESF-OK'!J54,0)</f>
        <v>0</v>
      </c>
      <c r="J48" s="305">
        <f>IF(I48&gt;0,0,'ESF-OK'!J54-'ESF-OK'!I54)</f>
        <v>0</v>
      </c>
      <c r="K48" s="242"/>
    </row>
    <row r="49" spans="1:11" ht="12">
      <c r="A49" s="301"/>
      <c r="B49" s="227"/>
      <c r="C49" s="227"/>
      <c r="D49" s="227"/>
      <c r="E49" s="227"/>
      <c r="F49" s="228"/>
      <c r="G49" s="509" t="s">
        <v>57</v>
      </c>
      <c r="H49" s="509"/>
      <c r="I49" s="305">
        <f>IF('ESF-OK'!I55&gt;'ESF-OK'!J55,'ESF-OK'!I55-'ESF-OK'!J55,0)</f>
        <v>0</v>
      </c>
      <c r="J49" s="305">
        <f>IF(I49&gt;0,0,'ESF-OK'!J55-'ESF-OK'!I55)</f>
        <v>0</v>
      </c>
      <c r="K49" s="242"/>
    </row>
    <row r="50" spans="1:11" ht="12">
      <c r="A50" s="303"/>
      <c r="B50" s="227"/>
      <c r="C50" s="227"/>
      <c r="D50" s="227"/>
      <c r="E50" s="227"/>
      <c r="F50" s="228"/>
      <c r="G50" s="509" t="s">
        <v>58</v>
      </c>
      <c r="H50" s="509"/>
      <c r="I50" s="305">
        <f>IF('ESF-OK'!I56&gt;'ESF-OK'!J56,'ESF-OK'!I56-'ESF-OK'!J56,0)</f>
        <v>0</v>
      </c>
      <c r="J50" s="305">
        <f>IF(I50&gt;0,0,'ESF-OK'!J56-'ESF-OK'!I56)</f>
        <v>0</v>
      </c>
      <c r="K50" s="242"/>
    </row>
    <row r="51" spans="1:11" ht="12">
      <c r="A51" s="301"/>
      <c r="B51" s="227"/>
      <c r="C51" s="227"/>
      <c r="D51" s="227"/>
      <c r="E51" s="227"/>
      <c r="F51" s="228"/>
      <c r="G51" s="247"/>
      <c r="H51" s="247"/>
      <c r="I51" s="304"/>
      <c r="J51" s="304"/>
      <c r="K51" s="242"/>
    </row>
    <row r="52" spans="1:11" ht="25.5" customHeight="1">
      <c r="A52" s="303"/>
      <c r="B52" s="227"/>
      <c r="C52" s="227"/>
      <c r="D52" s="227"/>
      <c r="E52" s="227"/>
      <c r="F52" s="228"/>
      <c r="G52" s="513" t="s">
        <v>79</v>
      </c>
      <c r="H52" s="513"/>
      <c r="I52" s="302">
        <f>SUM(I54:I55)</f>
        <v>0</v>
      </c>
      <c r="J52" s="302">
        <f>SUM(J54:J55)</f>
        <v>0</v>
      </c>
      <c r="K52" s="242"/>
    </row>
    <row r="53" spans="1:11" ht="12">
      <c r="A53" s="301"/>
      <c r="B53" s="227"/>
      <c r="C53" s="227"/>
      <c r="D53" s="227"/>
      <c r="E53" s="227"/>
      <c r="F53" s="228"/>
      <c r="G53" s="247"/>
      <c r="H53" s="247"/>
      <c r="I53" s="304"/>
      <c r="J53" s="304"/>
      <c r="K53" s="242"/>
    </row>
    <row r="54" spans="1:11" ht="12">
      <c r="A54" s="301"/>
      <c r="B54" s="227"/>
      <c r="C54" s="227"/>
      <c r="D54" s="227"/>
      <c r="E54" s="227"/>
      <c r="F54" s="228"/>
      <c r="G54" s="509" t="s">
        <v>60</v>
      </c>
      <c r="H54" s="509"/>
      <c r="I54" s="305">
        <f>IF('ESF-OK'!I60&gt;'ESF-OK'!J60,'ESF-OK'!I60-'ESF-OK'!J60,0)</f>
        <v>0</v>
      </c>
      <c r="J54" s="305">
        <f>IF(I54&gt;0,0,'ESF-OK'!J60-'ESF-OK'!I60)</f>
        <v>0</v>
      </c>
      <c r="K54" s="242"/>
    </row>
    <row r="55" spans="1:11" ht="19.5" customHeight="1">
      <c r="A55" s="307"/>
      <c r="B55" s="272"/>
      <c r="C55" s="272"/>
      <c r="D55" s="272"/>
      <c r="E55" s="272"/>
      <c r="F55" s="266"/>
      <c r="G55" s="524" t="s">
        <v>61</v>
      </c>
      <c r="H55" s="524"/>
      <c r="I55" s="308">
        <f>IF('ESF-OK'!I61&gt;'ESF-OK'!J61,'ESF-OK'!I61-'ESF-OK'!J61,0)</f>
        <v>0</v>
      </c>
      <c r="J55" s="308">
        <f>IF(I55&gt;0,0,'ESF-OK'!J61-'ESF-OK'!I61)</f>
        <v>0</v>
      </c>
      <c r="K55" s="268"/>
    </row>
    <row r="56" spans="1:11" ht="6" customHeight="1">
      <c r="A56" s="309"/>
      <c r="B56" s="272"/>
      <c r="C56" s="273"/>
      <c r="D56" s="274"/>
      <c r="E56" s="275"/>
      <c r="F56" s="275"/>
      <c r="G56" s="272"/>
      <c r="H56" s="310"/>
      <c r="I56" s="274"/>
      <c r="J56" s="275"/>
      <c r="K56" s="275"/>
    </row>
    <row r="57" spans="1:11" ht="6" customHeight="1">
      <c r="A57" s="227"/>
      <c r="C57" s="245"/>
      <c r="D57" s="269"/>
      <c r="E57" s="270"/>
      <c r="F57" s="270"/>
      <c r="H57" s="311"/>
      <c r="I57" s="269"/>
      <c r="J57" s="270"/>
      <c r="K57" s="270"/>
    </row>
    <row r="58" spans="2:10" ht="6" customHeight="1">
      <c r="B58" s="245"/>
      <c r="C58" s="269"/>
      <c r="D58" s="270"/>
      <c r="E58" s="270"/>
      <c r="G58" s="271"/>
      <c r="H58" s="312"/>
      <c r="I58" s="270"/>
      <c r="J58" s="270"/>
    </row>
    <row r="59" spans="2:10" ht="15" customHeight="1">
      <c r="B59" s="514" t="s">
        <v>78</v>
      </c>
      <c r="C59" s="514"/>
      <c r="D59" s="514"/>
      <c r="E59" s="514"/>
      <c r="F59" s="514"/>
      <c r="G59" s="514"/>
      <c r="H59" s="514"/>
      <c r="I59" s="514"/>
      <c r="J59" s="514"/>
    </row>
    <row r="60" spans="2:10" ht="9.75" customHeight="1">
      <c r="B60" s="245"/>
      <c r="C60" s="269"/>
      <c r="D60" s="270"/>
      <c r="E60" s="270"/>
      <c r="G60" s="271"/>
      <c r="H60" s="312"/>
      <c r="I60" s="270"/>
      <c r="J60" s="270"/>
    </row>
    <row r="61" spans="2:10" s="17" customFormat="1" ht="67.5" customHeight="1">
      <c r="B61" s="42"/>
      <c r="C61" s="506"/>
      <c r="D61" s="506"/>
      <c r="E61" s="44"/>
      <c r="G61" s="507"/>
      <c r="H61" s="507"/>
      <c r="I61" s="44"/>
      <c r="J61" s="44"/>
    </row>
    <row r="62" spans="2:10" s="17" customFormat="1" ht="13.5" customHeight="1">
      <c r="B62" s="46"/>
      <c r="C62" s="501" t="s">
        <v>459</v>
      </c>
      <c r="D62" s="501"/>
      <c r="E62" s="44"/>
      <c r="F62" s="44"/>
      <c r="G62" s="502" t="s">
        <v>449</v>
      </c>
      <c r="H62" s="502"/>
      <c r="I62" s="35"/>
      <c r="J62" s="44"/>
    </row>
    <row r="63" spans="2:10" s="17" customFormat="1" ht="13.5" customHeight="1">
      <c r="B63" s="47"/>
      <c r="C63" s="503" t="s">
        <v>451</v>
      </c>
      <c r="D63" s="503"/>
      <c r="E63" s="48"/>
      <c r="F63" s="48"/>
      <c r="G63" s="503" t="s">
        <v>450</v>
      </c>
      <c r="H63" s="503"/>
      <c r="I63" s="35"/>
      <c r="J63" s="44"/>
    </row>
    <row r="64" spans="1:6" ht="12">
      <c r="A64" s="264"/>
      <c r="F64" s="228"/>
    </row>
  </sheetData>
  <sheetProtection formatCells="0" selectLockedCells="1"/>
  <mergeCells count="64">
    <mergeCell ref="B20:C20"/>
    <mergeCell ref="B32:C32"/>
    <mergeCell ref="B31:C31"/>
    <mergeCell ref="B33:C33"/>
    <mergeCell ref="B21:C21"/>
    <mergeCell ref="B22:C22"/>
    <mergeCell ref="B23:C23"/>
    <mergeCell ref="B24:C24"/>
    <mergeCell ref="G33:H33"/>
    <mergeCell ref="G24:H24"/>
    <mergeCell ref="G23:H23"/>
    <mergeCell ref="G21:H21"/>
    <mergeCell ref="C63:D63"/>
    <mergeCell ref="G63:H63"/>
    <mergeCell ref="B59:J59"/>
    <mergeCell ref="C62:D62"/>
    <mergeCell ref="G62:H62"/>
    <mergeCell ref="G55:H55"/>
    <mergeCell ref="G47:H47"/>
    <mergeCell ref="G48:H48"/>
    <mergeCell ref="G49:H49"/>
    <mergeCell ref="G50:H50"/>
    <mergeCell ref="G52:H52"/>
    <mergeCell ref="G54:H54"/>
    <mergeCell ref="G42:H42"/>
    <mergeCell ref="G36:H36"/>
    <mergeCell ref="G30:H30"/>
    <mergeCell ref="G31:H31"/>
    <mergeCell ref="G32:H32"/>
    <mergeCell ref="B26:C26"/>
    <mergeCell ref="B35:C35"/>
    <mergeCell ref="B34:C34"/>
    <mergeCell ref="B28:C28"/>
    <mergeCell ref="B29:C29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16:H16"/>
    <mergeCell ref="G18:H18"/>
    <mergeCell ref="B11:C11"/>
    <mergeCell ref="B30:C30"/>
    <mergeCell ref="G22:H22"/>
    <mergeCell ref="G19:H19"/>
    <mergeCell ref="B14:C14"/>
    <mergeCell ref="B16:C16"/>
    <mergeCell ref="B18:C18"/>
    <mergeCell ref="B19:C19"/>
    <mergeCell ref="C61:D61"/>
    <mergeCell ref="G61:H61"/>
    <mergeCell ref="C7:J7"/>
    <mergeCell ref="C3:I3"/>
    <mergeCell ref="C4:I4"/>
    <mergeCell ref="C5:I5"/>
    <mergeCell ref="C6:I6"/>
    <mergeCell ref="G11:H11"/>
    <mergeCell ref="G20:H20"/>
    <mergeCell ref="G14:H14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531" t="s">
        <v>2</v>
      </c>
      <c r="B2" s="531"/>
      <c r="C2" s="531"/>
      <c r="D2" s="531"/>
      <c r="E2" s="13" t="e">
        <f>'ESF-OK'!#REF!</f>
        <v>#REF!</v>
      </c>
    </row>
    <row r="3" spans="1:5" ht="124.5">
      <c r="A3" s="531" t="s">
        <v>4</v>
      </c>
      <c r="B3" s="531"/>
      <c r="C3" s="531"/>
      <c r="D3" s="531"/>
      <c r="E3" s="13" t="str">
        <f>'ESF-OK'!C7</f>
        <v>PARQUE NACIONAL CUMBRES DE MAJALCA                                Poder Ejecutivo / Legislativo / Judicial / Autónomo / Sector Paraestatal</v>
      </c>
    </row>
    <row r="4" spans="1:5" ht="15">
      <c r="A4" s="531" t="s">
        <v>3</v>
      </c>
      <c r="B4" s="531"/>
      <c r="C4" s="531"/>
      <c r="D4" s="531"/>
      <c r="E4" s="14"/>
    </row>
    <row r="5" spans="1:5" ht="15">
      <c r="A5" s="531" t="s">
        <v>73</v>
      </c>
      <c r="B5" s="531"/>
      <c r="C5" s="531"/>
      <c r="D5" s="531"/>
      <c r="E5" t="s">
        <v>71</v>
      </c>
    </row>
    <row r="6" spans="1:5" ht="15">
      <c r="A6" s="6"/>
      <c r="B6" s="6"/>
      <c r="C6" s="535" t="s">
        <v>5</v>
      </c>
      <c r="D6" s="535"/>
      <c r="E6" s="1">
        <v>2013</v>
      </c>
    </row>
    <row r="7" spans="1:5" ht="15">
      <c r="A7" s="526" t="s">
        <v>69</v>
      </c>
      <c r="B7" s="527" t="s">
        <v>8</v>
      </c>
      <c r="C7" s="525" t="s">
        <v>10</v>
      </c>
      <c r="D7" s="525"/>
      <c r="E7" s="8">
        <f>'ESF-OK'!D18</f>
        <v>502452</v>
      </c>
    </row>
    <row r="8" spans="1:5" ht="15">
      <c r="A8" s="526"/>
      <c r="B8" s="527"/>
      <c r="C8" s="525" t="s">
        <v>12</v>
      </c>
      <c r="D8" s="525"/>
      <c r="E8" s="8">
        <f>'ESF-OK'!D19</f>
        <v>1898552</v>
      </c>
    </row>
    <row r="9" spans="1:5" ht="15">
      <c r="A9" s="526"/>
      <c r="B9" s="527"/>
      <c r="C9" s="525" t="s">
        <v>14</v>
      </c>
      <c r="D9" s="525"/>
      <c r="E9" s="8">
        <f>'ESF-OK'!D20</f>
        <v>0</v>
      </c>
    </row>
    <row r="10" spans="1:5" ht="15">
      <c r="A10" s="526"/>
      <c r="B10" s="527"/>
      <c r="C10" s="525" t="s">
        <v>16</v>
      </c>
      <c r="D10" s="525"/>
      <c r="E10" s="8">
        <f>'ESF-OK'!D21</f>
        <v>0</v>
      </c>
    </row>
    <row r="11" spans="1:5" ht="15">
      <c r="A11" s="526"/>
      <c r="B11" s="527"/>
      <c r="C11" s="525" t="s">
        <v>18</v>
      </c>
      <c r="D11" s="525"/>
      <c r="E11" s="8">
        <f>'ESF-OK'!D22</f>
        <v>0</v>
      </c>
    </row>
    <row r="12" spans="1:5" ht="15">
      <c r="A12" s="526"/>
      <c r="B12" s="527"/>
      <c r="C12" s="525" t="s">
        <v>20</v>
      </c>
      <c r="D12" s="525"/>
      <c r="E12" s="8">
        <f>'ESF-OK'!D23</f>
        <v>0</v>
      </c>
    </row>
    <row r="13" spans="1:5" ht="15">
      <c r="A13" s="526"/>
      <c r="B13" s="527"/>
      <c r="C13" s="525" t="s">
        <v>22</v>
      </c>
      <c r="D13" s="525"/>
      <c r="E13" s="8">
        <f>'ESF-OK'!D24</f>
        <v>108931</v>
      </c>
    </row>
    <row r="14" spans="1:5" ht="15.75" thickBot="1">
      <c r="A14" s="526"/>
      <c r="B14" s="4"/>
      <c r="C14" s="528" t="s">
        <v>25</v>
      </c>
      <c r="D14" s="528"/>
      <c r="E14" s="9">
        <f>'ESF-OK'!D26</f>
        <v>2509935</v>
      </c>
    </row>
    <row r="15" spans="1:5" ht="15">
      <c r="A15" s="526"/>
      <c r="B15" s="527" t="s">
        <v>27</v>
      </c>
      <c r="C15" s="525" t="s">
        <v>29</v>
      </c>
      <c r="D15" s="525"/>
      <c r="E15" s="8">
        <f>'ESF-OK'!D31</f>
        <v>0</v>
      </c>
    </row>
    <row r="16" spans="1:5" ht="15">
      <c r="A16" s="526"/>
      <c r="B16" s="527"/>
      <c r="C16" s="525" t="s">
        <v>31</v>
      </c>
      <c r="D16" s="525"/>
      <c r="E16" s="8">
        <f>'ESF-OK'!D32</f>
        <v>0</v>
      </c>
    </row>
    <row r="17" spans="1:5" ht="15">
      <c r="A17" s="526"/>
      <c r="B17" s="527"/>
      <c r="C17" s="525" t="s">
        <v>33</v>
      </c>
      <c r="D17" s="525"/>
      <c r="E17" s="8">
        <f>'ESF-OK'!D33</f>
        <v>1699230</v>
      </c>
    </row>
    <row r="18" spans="1:5" ht="15">
      <c r="A18" s="526"/>
      <c r="B18" s="527"/>
      <c r="C18" s="525" t="s">
        <v>35</v>
      </c>
      <c r="D18" s="525"/>
      <c r="E18" s="8">
        <f>'ESF-OK'!D34</f>
        <v>312932</v>
      </c>
    </row>
    <row r="19" spans="1:5" ht="15">
      <c r="A19" s="526"/>
      <c r="B19" s="527"/>
      <c r="C19" s="525" t="s">
        <v>37</v>
      </c>
      <c r="D19" s="525"/>
      <c r="E19" s="8">
        <f>'ESF-OK'!D35</f>
        <v>0</v>
      </c>
    </row>
    <row r="20" spans="1:5" ht="15">
      <c r="A20" s="526"/>
      <c r="B20" s="527"/>
      <c r="C20" s="525" t="s">
        <v>39</v>
      </c>
      <c r="D20" s="525"/>
      <c r="E20" s="8">
        <f>'ESF-OK'!D36</f>
        <v>-1411032</v>
      </c>
    </row>
    <row r="21" spans="1:5" ht="15">
      <c r="A21" s="526"/>
      <c r="B21" s="527"/>
      <c r="C21" s="525" t="s">
        <v>41</v>
      </c>
      <c r="D21" s="525"/>
      <c r="E21" s="8">
        <f>'ESF-OK'!D37</f>
        <v>0</v>
      </c>
    </row>
    <row r="22" spans="1:5" ht="15">
      <c r="A22" s="526"/>
      <c r="B22" s="527"/>
      <c r="C22" s="525" t="s">
        <v>42</v>
      </c>
      <c r="D22" s="525"/>
      <c r="E22" s="8">
        <f>'ESF-OK'!D38</f>
        <v>0</v>
      </c>
    </row>
    <row r="23" spans="1:5" ht="15">
      <c r="A23" s="526"/>
      <c r="B23" s="527"/>
      <c r="C23" s="525" t="s">
        <v>44</v>
      </c>
      <c r="D23" s="525"/>
      <c r="E23" s="8">
        <f>'ESF-OK'!D39</f>
        <v>0</v>
      </c>
    </row>
    <row r="24" spans="1:5" ht="15.75" thickBot="1">
      <c r="A24" s="526"/>
      <c r="B24" s="4"/>
      <c r="C24" s="528" t="s">
        <v>46</v>
      </c>
      <c r="D24" s="528"/>
      <c r="E24" s="9">
        <f>'ESF-OK'!D41</f>
        <v>601130</v>
      </c>
    </row>
    <row r="25" spans="1:5" ht="15.75" thickBot="1">
      <c r="A25" s="526"/>
      <c r="B25" s="2"/>
      <c r="C25" s="528" t="s">
        <v>48</v>
      </c>
      <c r="D25" s="528"/>
      <c r="E25" s="9">
        <f>'ESF-OK'!D43</f>
        <v>3111065</v>
      </c>
    </row>
    <row r="26" spans="1:5" ht="15">
      <c r="A26" s="526" t="s">
        <v>70</v>
      </c>
      <c r="B26" s="527" t="s">
        <v>9</v>
      </c>
      <c r="C26" s="525" t="s">
        <v>11</v>
      </c>
      <c r="D26" s="525"/>
      <c r="E26" s="8">
        <f>'ESF-OK'!I18</f>
        <v>0</v>
      </c>
    </row>
    <row r="27" spans="1:5" ht="15">
      <c r="A27" s="526"/>
      <c r="B27" s="527"/>
      <c r="C27" s="525" t="s">
        <v>13</v>
      </c>
      <c r="D27" s="525"/>
      <c r="E27" s="8">
        <f>'ESF-OK'!I19</f>
        <v>0</v>
      </c>
    </row>
    <row r="28" spans="1:5" ht="15">
      <c r="A28" s="526"/>
      <c r="B28" s="527"/>
      <c r="C28" s="525" t="s">
        <v>15</v>
      </c>
      <c r="D28" s="525"/>
      <c r="E28" s="8">
        <f>'ESF-OK'!I20</f>
        <v>0</v>
      </c>
    </row>
    <row r="29" spans="1:5" ht="15">
      <c r="A29" s="526"/>
      <c r="B29" s="527"/>
      <c r="C29" s="525" t="s">
        <v>17</v>
      </c>
      <c r="D29" s="525"/>
      <c r="E29" s="8">
        <f>'ESF-OK'!I21</f>
        <v>0</v>
      </c>
    </row>
    <row r="30" spans="1:5" ht="15">
      <c r="A30" s="526"/>
      <c r="B30" s="527"/>
      <c r="C30" s="525" t="s">
        <v>19</v>
      </c>
      <c r="D30" s="525"/>
      <c r="E30" s="8">
        <f>'ESF-OK'!I22</f>
        <v>0</v>
      </c>
    </row>
    <row r="31" spans="1:5" ht="15">
      <c r="A31" s="526"/>
      <c r="B31" s="527"/>
      <c r="C31" s="525" t="s">
        <v>21</v>
      </c>
      <c r="D31" s="525"/>
      <c r="E31" s="8">
        <f>'ESF-OK'!I23</f>
        <v>0</v>
      </c>
    </row>
    <row r="32" spans="1:5" ht="15">
      <c r="A32" s="526"/>
      <c r="B32" s="527"/>
      <c r="C32" s="525" t="s">
        <v>23</v>
      </c>
      <c r="D32" s="525"/>
      <c r="E32" s="8">
        <f>'ESF-OK'!I24</f>
        <v>0</v>
      </c>
    </row>
    <row r="33" spans="1:5" ht="15">
      <c r="A33" s="526"/>
      <c r="B33" s="527"/>
      <c r="C33" s="525" t="s">
        <v>24</v>
      </c>
      <c r="D33" s="525"/>
      <c r="E33" s="8">
        <f>'ESF-OK'!I25</f>
        <v>0</v>
      </c>
    </row>
    <row r="34" spans="1:5" ht="15.75" thickBot="1">
      <c r="A34" s="526"/>
      <c r="B34" s="4"/>
      <c r="C34" s="528" t="s">
        <v>26</v>
      </c>
      <c r="D34" s="528"/>
      <c r="E34" s="9">
        <f>'ESF-OK'!I27</f>
        <v>0</v>
      </c>
    </row>
    <row r="35" spans="1:5" ht="15">
      <c r="A35" s="526"/>
      <c r="B35" s="527" t="s">
        <v>28</v>
      </c>
      <c r="C35" s="525" t="s">
        <v>30</v>
      </c>
      <c r="D35" s="525"/>
      <c r="E35" s="8">
        <f>'ESF-OK'!I31</f>
        <v>0</v>
      </c>
    </row>
    <row r="36" spans="1:5" ht="15">
      <c r="A36" s="526"/>
      <c r="B36" s="527"/>
      <c r="C36" s="525" t="s">
        <v>32</v>
      </c>
      <c r="D36" s="525"/>
      <c r="E36" s="8">
        <f>'ESF-OK'!I32</f>
        <v>0</v>
      </c>
    </row>
    <row r="37" spans="1:5" ht="15">
      <c r="A37" s="526"/>
      <c r="B37" s="527"/>
      <c r="C37" s="525" t="s">
        <v>34</v>
      </c>
      <c r="D37" s="525"/>
      <c r="E37" s="8">
        <f>'ESF-OK'!I33</f>
        <v>0</v>
      </c>
    </row>
    <row r="38" spans="1:5" ht="15">
      <c r="A38" s="526"/>
      <c r="B38" s="527"/>
      <c r="C38" s="525" t="s">
        <v>36</v>
      </c>
      <c r="D38" s="525"/>
      <c r="E38" s="8">
        <f>'ESF-OK'!I34</f>
        <v>0</v>
      </c>
    </row>
    <row r="39" spans="1:5" ht="15">
      <c r="A39" s="526"/>
      <c r="B39" s="527"/>
      <c r="C39" s="525" t="s">
        <v>38</v>
      </c>
      <c r="D39" s="525"/>
      <c r="E39" s="8">
        <f>'ESF-OK'!I35</f>
        <v>0</v>
      </c>
    </row>
    <row r="40" spans="1:5" ht="15">
      <c r="A40" s="526"/>
      <c r="B40" s="527"/>
      <c r="C40" s="525" t="s">
        <v>40</v>
      </c>
      <c r="D40" s="525"/>
      <c r="E40" s="8">
        <f>'ESF-OK'!I36</f>
        <v>0</v>
      </c>
    </row>
    <row r="41" spans="1:5" ht="15.75" thickBot="1">
      <c r="A41" s="526"/>
      <c r="B41" s="2"/>
      <c r="C41" s="528" t="s">
        <v>43</v>
      </c>
      <c r="D41" s="528"/>
      <c r="E41" s="9">
        <f>'ESF-OK'!I38</f>
        <v>0</v>
      </c>
    </row>
    <row r="42" spans="1:5" ht="15.75" thickBot="1">
      <c r="A42" s="526"/>
      <c r="B42" s="2"/>
      <c r="C42" s="528" t="s">
        <v>45</v>
      </c>
      <c r="D42" s="528"/>
      <c r="E42" s="9">
        <f>'ESF-OK'!I40</f>
        <v>0</v>
      </c>
    </row>
    <row r="43" spans="1:5" ht="15">
      <c r="A43" s="3"/>
      <c r="B43" s="527" t="s">
        <v>47</v>
      </c>
      <c r="C43" s="529" t="s">
        <v>49</v>
      </c>
      <c r="D43" s="529"/>
      <c r="E43" s="10">
        <f>'ESF-OK'!I44</f>
        <v>2991750.69</v>
      </c>
    </row>
    <row r="44" spans="1:5" ht="15">
      <c r="A44" s="3"/>
      <c r="B44" s="527"/>
      <c r="C44" s="525" t="s">
        <v>50</v>
      </c>
      <c r="D44" s="525"/>
      <c r="E44" s="8">
        <f>'ESF-OK'!I46</f>
        <v>2991750.69</v>
      </c>
    </row>
    <row r="45" spans="1:5" ht="15">
      <c r="A45" s="3"/>
      <c r="B45" s="527"/>
      <c r="C45" s="525" t="s">
        <v>51</v>
      </c>
      <c r="D45" s="525"/>
      <c r="E45" s="8">
        <f>'ESF-OK'!I47</f>
        <v>0</v>
      </c>
    </row>
    <row r="46" spans="1:5" ht="15">
      <c r="A46" s="3"/>
      <c r="B46" s="527"/>
      <c r="C46" s="525" t="s">
        <v>52</v>
      </c>
      <c r="D46" s="525"/>
      <c r="E46" s="8">
        <f>'ESF-OK'!I48</f>
        <v>0</v>
      </c>
    </row>
    <row r="47" spans="1:5" ht="15">
      <c r="A47" s="3"/>
      <c r="B47" s="527"/>
      <c r="C47" s="529" t="s">
        <v>53</v>
      </c>
      <c r="D47" s="529"/>
      <c r="E47" s="10">
        <f>'ESF-OK'!I50</f>
        <v>119314</v>
      </c>
    </row>
    <row r="48" spans="1:5" ht="15">
      <c r="A48" s="3"/>
      <c r="B48" s="527"/>
      <c r="C48" s="525" t="s">
        <v>54</v>
      </c>
      <c r="D48" s="525"/>
      <c r="E48" s="8">
        <f>'ESF-OK'!I52</f>
        <v>-163170</v>
      </c>
    </row>
    <row r="49" spans="1:5" ht="15">
      <c r="A49" s="3"/>
      <c r="B49" s="527"/>
      <c r="C49" s="525" t="s">
        <v>55</v>
      </c>
      <c r="D49" s="525"/>
      <c r="E49" s="8">
        <f>'ESF-OK'!I53</f>
        <v>282484</v>
      </c>
    </row>
    <row r="50" spans="1:5" ht="15">
      <c r="A50" s="3"/>
      <c r="B50" s="527"/>
      <c r="C50" s="525" t="s">
        <v>56</v>
      </c>
      <c r="D50" s="525"/>
      <c r="E50" s="8">
        <f>'ESF-OK'!I54</f>
        <v>0</v>
      </c>
    </row>
    <row r="51" spans="1:5" ht="15">
      <c r="A51" s="3"/>
      <c r="B51" s="527"/>
      <c r="C51" s="525" t="s">
        <v>57</v>
      </c>
      <c r="D51" s="525"/>
      <c r="E51" s="8">
        <f>'ESF-OK'!I55</f>
        <v>0</v>
      </c>
    </row>
    <row r="52" spans="1:5" ht="15">
      <c r="A52" s="3"/>
      <c r="B52" s="527"/>
      <c r="C52" s="525" t="s">
        <v>58</v>
      </c>
      <c r="D52" s="525"/>
      <c r="E52" s="8">
        <f>'ESF-OK'!I56</f>
        <v>0</v>
      </c>
    </row>
    <row r="53" spans="1:5" ht="15">
      <c r="A53" s="3"/>
      <c r="B53" s="527"/>
      <c r="C53" s="529" t="s">
        <v>59</v>
      </c>
      <c r="D53" s="529"/>
      <c r="E53" s="10">
        <f>'ESF-OK'!I58</f>
        <v>0</v>
      </c>
    </row>
    <row r="54" spans="1:5" ht="15">
      <c r="A54" s="3"/>
      <c r="B54" s="527"/>
      <c r="C54" s="525" t="s">
        <v>60</v>
      </c>
      <c r="D54" s="525"/>
      <c r="E54" s="8">
        <f>'ESF-OK'!I60</f>
        <v>0</v>
      </c>
    </row>
    <row r="55" spans="1:5" ht="15">
      <c r="A55" s="3"/>
      <c r="B55" s="527"/>
      <c r="C55" s="525" t="s">
        <v>61</v>
      </c>
      <c r="D55" s="525"/>
      <c r="E55" s="8">
        <f>'ESF-OK'!I61</f>
        <v>0</v>
      </c>
    </row>
    <row r="56" spans="1:5" ht="15.75" thickBot="1">
      <c r="A56" s="3"/>
      <c r="B56" s="527"/>
      <c r="C56" s="528" t="s">
        <v>62</v>
      </c>
      <c r="D56" s="528"/>
      <c r="E56" s="9">
        <f>'ESF-OK'!I63</f>
        <v>3111064.69</v>
      </c>
    </row>
    <row r="57" spans="1:5" ht="15.75" thickBot="1">
      <c r="A57" s="3"/>
      <c r="B57" s="2"/>
      <c r="C57" s="528" t="s">
        <v>63</v>
      </c>
      <c r="D57" s="528"/>
      <c r="E57" s="9">
        <f>'ESF-OK'!I65</f>
        <v>3111064.69</v>
      </c>
    </row>
    <row r="58" spans="1:5" ht="15">
      <c r="A58" s="3"/>
      <c r="B58" s="2"/>
      <c r="C58" s="535" t="s">
        <v>5</v>
      </c>
      <c r="D58" s="535"/>
      <c r="E58" s="1">
        <v>2012</v>
      </c>
    </row>
    <row r="59" spans="1:5" ht="15">
      <c r="A59" s="526" t="s">
        <v>69</v>
      </c>
      <c r="B59" s="527" t="s">
        <v>8</v>
      </c>
      <c r="C59" s="525" t="s">
        <v>10</v>
      </c>
      <c r="D59" s="525"/>
      <c r="E59" s="8">
        <f>'ESF-OK'!E18</f>
        <v>288884</v>
      </c>
    </row>
    <row r="60" spans="1:5" ht="15">
      <c r="A60" s="526"/>
      <c r="B60" s="527"/>
      <c r="C60" s="525" t="s">
        <v>12</v>
      </c>
      <c r="D60" s="525"/>
      <c r="E60" s="8">
        <f>'ESF-OK'!E19</f>
        <v>2167913</v>
      </c>
    </row>
    <row r="61" spans="1:5" ht="15">
      <c r="A61" s="526"/>
      <c r="B61" s="527"/>
      <c r="C61" s="525" t="s">
        <v>14</v>
      </c>
      <c r="D61" s="525"/>
      <c r="E61" s="8">
        <f>'ESF-OK'!E20</f>
        <v>0</v>
      </c>
    </row>
    <row r="62" spans="1:5" ht="15">
      <c r="A62" s="526"/>
      <c r="B62" s="527"/>
      <c r="C62" s="525" t="s">
        <v>16</v>
      </c>
      <c r="D62" s="525"/>
      <c r="E62" s="8">
        <f>'ESF-OK'!E21</f>
        <v>0</v>
      </c>
    </row>
    <row r="63" spans="1:5" ht="15">
      <c r="A63" s="526"/>
      <c r="B63" s="527"/>
      <c r="C63" s="525" t="s">
        <v>18</v>
      </c>
      <c r="D63" s="525"/>
      <c r="E63" s="8">
        <f>'ESF-OK'!E22</f>
        <v>0</v>
      </c>
    </row>
    <row r="64" spans="1:5" ht="15">
      <c r="A64" s="526"/>
      <c r="B64" s="527"/>
      <c r="C64" s="525" t="s">
        <v>20</v>
      </c>
      <c r="D64" s="525"/>
      <c r="E64" s="8">
        <f>'ESF-OK'!E23</f>
        <v>0</v>
      </c>
    </row>
    <row r="65" spans="1:5" ht="15">
      <c r="A65" s="526"/>
      <c r="B65" s="527"/>
      <c r="C65" s="525" t="s">
        <v>22</v>
      </c>
      <c r="D65" s="525"/>
      <c r="E65" s="8">
        <f>'ESF-OK'!E24</f>
        <v>88868</v>
      </c>
    </row>
    <row r="66" spans="1:5" ht="15.75" thickBot="1">
      <c r="A66" s="526"/>
      <c r="B66" s="4"/>
      <c r="C66" s="528" t="s">
        <v>25</v>
      </c>
      <c r="D66" s="528"/>
      <c r="E66" s="9">
        <f>'ESF-OK'!E26</f>
        <v>2545665</v>
      </c>
    </row>
    <row r="67" spans="1:5" ht="15">
      <c r="A67" s="526"/>
      <c r="B67" s="527" t="s">
        <v>27</v>
      </c>
      <c r="C67" s="525" t="s">
        <v>29</v>
      </c>
      <c r="D67" s="525"/>
      <c r="E67" s="8">
        <f>'ESF-OK'!E31</f>
        <v>0</v>
      </c>
    </row>
    <row r="68" spans="1:5" ht="15">
      <c r="A68" s="526"/>
      <c r="B68" s="527"/>
      <c r="C68" s="525" t="s">
        <v>31</v>
      </c>
      <c r="D68" s="525"/>
      <c r="E68" s="8">
        <f>'ESF-OK'!E32</f>
        <v>0</v>
      </c>
    </row>
    <row r="69" spans="1:5" ht="15">
      <c r="A69" s="526"/>
      <c r="B69" s="527"/>
      <c r="C69" s="525" t="s">
        <v>33</v>
      </c>
      <c r="D69" s="525"/>
      <c r="E69" s="8">
        <f>'ESF-OK'!E33</f>
        <v>1699230</v>
      </c>
    </row>
    <row r="70" spans="1:5" ht="15">
      <c r="A70" s="526"/>
      <c r="B70" s="527"/>
      <c r="C70" s="525" t="s">
        <v>35</v>
      </c>
      <c r="D70" s="525"/>
      <c r="E70" s="8">
        <f>'ESF-OK'!E34</f>
        <v>312932</v>
      </c>
    </row>
    <row r="71" spans="1:5" ht="15">
      <c r="A71" s="526"/>
      <c r="B71" s="527"/>
      <c r="C71" s="525" t="s">
        <v>37</v>
      </c>
      <c r="D71" s="525"/>
      <c r="E71" s="8">
        <f>'ESF-OK'!E35</f>
        <v>0</v>
      </c>
    </row>
    <row r="72" spans="1:5" ht="15">
      <c r="A72" s="526"/>
      <c r="B72" s="527"/>
      <c r="C72" s="525" t="s">
        <v>39</v>
      </c>
      <c r="D72" s="525"/>
      <c r="E72" s="8">
        <f>'ESF-OK'!E36</f>
        <v>-1283592</v>
      </c>
    </row>
    <row r="73" spans="1:5" ht="15">
      <c r="A73" s="526"/>
      <c r="B73" s="527"/>
      <c r="C73" s="525" t="s">
        <v>41</v>
      </c>
      <c r="D73" s="525"/>
      <c r="E73" s="8">
        <f>'ESF-OK'!E37</f>
        <v>0</v>
      </c>
    </row>
    <row r="74" spans="1:5" ht="15">
      <c r="A74" s="526"/>
      <c r="B74" s="527"/>
      <c r="C74" s="525" t="s">
        <v>42</v>
      </c>
      <c r="D74" s="525"/>
      <c r="E74" s="8">
        <f>'ESF-OK'!E38</f>
        <v>0</v>
      </c>
    </row>
    <row r="75" spans="1:5" ht="15">
      <c r="A75" s="526"/>
      <c r="B75" s="527"/>
      <c r="C75" s="525" t="s">
        <v>44</v>
      </c>
      <c r="D75" s="525"/>
      <c r="E75" s="8">
        <f>'ESF-OK'!E39</f>
        <v>0</v>
      </c>
    </row>
    <row r="76" spans="1:5" ht="15.75" thickBot="1">
      <c r="A76" s="526"/>
      <c r="B76" s="4"/>
      <c r="C76" s="528" t="s">
        <v>46</v>
      </c>
      <c r="D76" s="528"/>
      <c r="E76" s="9">
        <f>'ESF-OK'!E41</f>
        <v>728570</v>
      </c>
    </row>
    <row r="77" spans="1:5" ht="15.75" thickBot="1">
      <c r="A77" s="526"/>
      <c r="B77" s="2"/>
      <c r="C77" s="528" t="s">
        <v>48</v>
      </c>
      <c r="D77" s="528"/>
      <c r="E77" s="9">
        <f>'ESF-OK'!E43</f>
        <v>3274235</v>
      </c>
    </row>
    <row r="78" spans="1:5" ht="15">
      <c r="A78" s="526" t="s">
        <v>70</v>
      </c>
      <c r="B78" s="527" t="s">
        <v>9</v>
      </c>
      <c r="C78" s="525" t="s">
        <v>11</v>
      </c>
      <c r="D78" s="525"/>
      <c r="E78" s="8">
        <f>'ESF-OK'!J18</f>
        <v>0</v>
      </c>
    </row>
    <row r="79" spans="1:5" ht="15">
      <c r="A79" s="526"/>
      <c r="B79" s="527"/>
      <c r="C79" s="525" t="s">
        <v>13</v>
      </c>
      <c r="D79" s="525"/>
      <c r="E79" s="8">
        <f>'ESF-OK'!J19</f>
        <v>0</v>
      </c>
    </row>
    <row r="80" spans="1:5" ht="15">
      <c r="A80" s="526"/>
      <c r="B80" s="527"/>
      <c r="C80" s="525" t="s">
        <v>15</v>
      </c>
      <c r="D80" s="525"/>
      <c r="E80" s="8">
        <f>'ESF-OK'!J20</f>
        <v>0</v>
      </c>
    </row>
    <row r="81" spans="1:5" ht="15">
      <c r="A81" s="526"/>
      <c r="B81" s="527"/>
      <c r="C81" s="525" t="s">
        <v>17</v>
      </c>
      <c r="D81" s="525"/>
      <c r="E81" s="8">
        <f>'ESF-OK'!J21</f>
        <v>0</v>
      </c>
    </row>
    <row r="82" spans="1:5" ht="15">
      <c r="A82" s="526"/>
      <c r="B82" s="527"/>
      <c r="C82" s="525" t="s">
        <v>19</v>
      </c>
      <c r="D82" s="525"/>
      <c r="E82" s="8">
        <f>'ESF-OK'!J22</f>
        <v>0</v>
      </c>
    </row>
    <row r="83" spans="1:5" ht="15">
      <c r="A83" s="526"/>
      <c r="B83" s="527"/>
      <c r="C83" s="525" t="s">
        <v>21</v>
      </c>
      <c r="D83" s="525"/>
      <c r="E83" s="8">
        <f>'ESF-OK'!J23</f>
        <v>0</v>
      </c>
    </row>
    <row r="84" spans="1:5" ht="15">
      <c r="A84" s="526"/>
      <c r="B84" s="527"/>
      <c r="C84" s="525" t="s">
        <v>23</v>
      </c>
      <c r="D84" s="525"/>
      <c r="E84" s="8">
        <f>'ESF-OK'!J24</f>
        <v>0</v>
      </c>
    </row>
    <row r="85" spans="1:5" ht="15">
      <c r="A85" s="526"/>
      <c r="B85" s="527"/>
      <c r="C85" s="525" t="s">
        <v>24</v>
      </c>
      <c r="D85" s="525"/>
      <c r="E85" s="8">
        <f>'ESF-OK'!J25</f>
        <v>0</v>
      </c>
    </row>
    <row r="86" spans="1:5" ht="15.75" thickBot="1">
      <c r="A86" s="526"/>
      <c r="B86" s="4"/>
      <c r="C86" s="528" t="s">
        <v>26</v>
      </c>
      <c r="D86" s="528"/>
      <c r="E86" s="9">
        <f>'ESF-OK'!J27</f>
        <v>0</v>
      </c>
    </row>
    <row r="87" spans="1:5" ht="15">
      <c r="A87" s="526"/>
      <c r="B87" s="527" t="s">
        <v>28</v>
      </c>
      <c r="C87" s="525" t="s">
        <v>30</v>
      </c>
      <c r="D87" s="525"/>
      <c r="E87" s="8">
        <f>'ESF-OK'!J31</f>
        <v>0</v>
      </c>
    </row>
    <row r="88" spans="1:5" ht="15">
      <c r="A88" s="526"/>
      <c r="B88" s="527"/>
      <c r="C88" s="525" t="s">
        <v>32</v>
      </c>
      <c r="D88" s="525"/>
      <c r="E88" s="8">
        <f>'ESF-OK'!J32</f>
        <v>0</v>
      </c>
    </row>
    <row r="89" spans="1:5" ht="15">
      <c r="A89" s="526"/>
      <c r="B89" s="527"/>
      <c r="C89" s="525" t="s">
        <v>34</v>
      </c>
      <c r="D89" s="525"/>
      <c r="E89" s="8">
        <f>'ESF-OK'!J33</f>
        <v>0</v>
      </c>
    </row>
    <row r="90" spans="1:5" ht="15">
      <c r="A90" s="526"/>
      <c r="B90" s="527"/>
      <c r="C90" s="525" t="s">
        <v>36</v>
      </c>
      <c r="D90" s="525"/>
      <c r="E90" s="8">
        <f>'ESF-OK'!J34</f>
        <v>0</v>
      </c>
    </row>
    <row r="91" spans="1:5" ht="15">
      <c r="A91" s="526"/>
      <c r="B91" s="527"/>
      <c r="C91" s="525" t="s">
        <v>38</v>
      </c>
      <c r="D91" s="525"/>
      <c r="E91" s="8">
        <f>'ESF-OK'!J35</f>
        <v>0</v>
      </c>
    </row>
    <row r="92" spans="1:5" ht="15">
      <c r="A92" s="526"/>
      <c r="B92" s="527"/>
      <c r="C92" s="525" t="s">
        <v>40</v>
      </c>
      <c r="D92" s="525"/>
      <c r="E92" s="8">
        <f>'ESF-OK'!J36</f>
        <v>0</v>
      </c>
    </row>
    <row r="93" spans="1:5" ht="15.75" thickBot="1">
      <c r="A93" s="526"/>
      <c r="B93" s="2"/>
      <c r="C93" s="528" t="s">
        <v>43</v>
      </c>
      <c r="D93" s="528"/>
      <c r="E93" s="9">
        <f>'ESF-OK'!J38</f>
        <v>0</v>
      </c>
    </row>
    <row r="94" spans="1:5" ht="15.75" thickBot="1">
      <c r="A94" s="526"/>
      <c r="B94" s="2"/>
      <c r="C94" s="528" t="s">
        <v>45</v>
      </c>
      <c r="D94" s="528"/>
      <c r="E94" s="9">
        <f>'ESF-OK'!J40</f>
        <v>0</v>
      </c>
    </row>
    <row r="95" spans="1:5" ht="15">
      <c r="A95" s="3"/>
      <c r="B95" s="527" t="s">
        <v>47</v>
      </c>
      <c r="C95" s="529" t="s">
        <v>49</v>
      </c>
      <c r="D95" s="529"/>
      <c r="E95" s="10">
        <f>'ESF-OK'!J44</f>
        <v>2991750.69</v>
      </c>
    </row>
    <row r="96" spans="1:5" ht="15">
      <c r="A96" s="3"/>
      <c r="B96" s="527"/>
      <c r="C96" s="525" t="s">
        <v>50</v>
      </c>
      <c r="D96" s="525"/>
      <c r="E96" s="8">
        <f>'ESF-OK'!J46</f>
        <v>2991750.69</v>
      </c>
    </row>
    <row r="97" spans="1:5" ht="15">
      <c r="A97" s="3"/>
      <c r="B97" s="527"/>
      <c r="C97" s="525" t="s">
        <v>51</v>
      </c>
      <c r="D97" s="525"/>
      <c r="E97" s="8">
        <f>'ESF-OK'!J47</f>
        <v>0</v>
      </c>
    </row>
    <row r="98" spans="1:5" ht="15">
      <c r="A98" s="3"/>
      <c r="B98" s="527"/>
      <c r="C98" s="525" t="s">
        <v>52</v>
      </c>
      <c r="D98" s="525"/>
      <c r="E98" s="8">
        <f>'ESF-OK'!J48</f>
        <v>0</v>
      </c>
    </row>
    <row r="99" spans="1:5" ht="15">
      <c r="A99" s="3"/>
      <c r="B99" s="527"/>
      <c r="C99" s="529" t="s">
        <v>53</v>
      </c>
      <c r="D99" s="529"/>
      <c r="E99" s="10">
        <f>'ESF-OK'!J50</f>
        <v>282484.48</v>
      </c>
    </row>
    <row r="100" spans="1:5" ht="15">
      <c r="A100" s="3"/>
      <c r="B100" s="527"/>
      <c r="C100" s="525" t="s">
        <v>54</v>
      </c>
      <c r="D100" s="525"/>
      <c r="E100" s="8">
        <f>'ESF-OK'!J52</f>
        <v>-102792.52000000002</v>
      </c>
    </row>
    <row r="101" spans="1:5" ht="15">
      <c r="A101" s="3"/>
      <c r="B101" s="527"/>
      <c r="C101" s="525" t="s">
        <v>55</v>
      </c>
      <c r="D101" s="525"/>
      <c r="E101" s="8">
        <f>'ESF-OK'!J53</f>
        <v>385277</v>
      </c>
    </row>
    <row r="102" spans="1:5" ht="15">
      <c r="A102" s="3"/>
      <c r="B102" s="527"/>
      <c r="C102" s="525" t="s">
        <v>56</v>
      </c>
      <c r="D102" s="525"/>
      <c r="E102" s="8">
        <f>'ESF-OK'!J54</f>
        <v>0</v>
      </c>
    </row>
    <row r="103" spans="1:5" ht="15">
      <c r="A103" s="3"/>
      <c r="B103" s="527"/>
      <c r="C103" s="525" t="s">
        <v>57</v>
      </c>
      <c r="D103" s="525"/>
      <c r="E103" s="8">
        <f>'ESF-OK'!J55</f>
        <v>0</v>
      </c>
    </row>
    <row r="104" spans="1:5" ht="15">
      <c r="A104" s="3"/>
      <c r="B104" s="527"/>
      <c r="C104" s="525" t="s">
        <v>58</v>
      </c>
      <c r="D104" s="525"/>
      <c r="E104" s="8">
        <f>'ESF-OK'!J56</f>
        <v>0</v>
      </c>
    </row>
    <row r="105" spans="1:5" ht="15">
      <c r="A105" s="3"/>
      <c r="B105" s="527"/>
      <c r="C105" s="529" t="s">
        <v>59</v>
      </c>
      <c r="D105" s="529"/>
      <c r="E105" s="10">
        <f>'ESF-OK'!J58</f>
        <v>0</v>
      </c>
    </row>
    <row r="106" spans="1:5" ht="15">
      <c r="A106" s="3"/>
      <c r="B106" s="527"/>
      <c r="C106" s="525" t="s">
        <v>60</v>
      </c>
      <c r="D106" s="525"/>
      <c r="E106" s="8">
        <f>'ESF-OK'!J60</f>
        <v>0</v>
      </c>
    </row>
    <row r="107" spans="1:5" ht="15">
      <c r="A107" s="3"/>
      <c r="B107" s="527"/>
      <c r="C107" s="525" t="s">
        <v>61</v>
      </c>
      <c r="D107" s="525"/>
      <c r="E107" s="8">
        <f>'ESF-OK'!J61</f>
        <v>0</v>
      </c>
    </row>
    <row r="108" spans="1:5" ht="15.75" thickBot="1">
      <c r="A108" s="3"/>
      <c r="B108" s="527"/>
      <c r="C108" s="528" t="s">
        <v>62</v>
      </c>
      <c r="D108" s="528"/>
      <c r="E108" s="9">
        <f>'ESF-OK'!J63</f>
        <v>3274235.17</v>
      </c>
    </row>
    <row r="109" spans="1:5" ht="15.75" thickBot="1">
      <c r="A109" s="3"/>
      <c r="B109" s="2"/>
      <c r="C109" s="528" t="s">
        <v>63</v>
      </c>
      <c r="D109" s="528"/>
      <c r="E109" s="9">
        <f>'ESF-OK'!J65</f>
        <v>3274235.17</v>
      </c>
    </row>
    <row r="110" spans="1:5" ht="15">
      <c r="A110" s="3"/>
      <c r="B110" s="2"/>
      <c r="C110" s="536" t="s">
        <v>75</v>
      </c>
      <c r="D110" s="5" t="s">
        <v>64</v>
      </c>
      <c r="E110" s="10" t="str">
        <f>'ESF-OK'!C73</f>
        <v>SAMUEL GUSTAVO KALISCH SEYFFERT</v>
      </c>
    </row>
    <row r="111" spans="1:5" ht="15">
      <c r="A111" s="3"/>
      <c r="B111" s="2"/>
      <c r="C111" s="534"/>
      <c r="D111" s="5" t="s">
        <v>65</v>
      </c>
      <c r="E111" s="10" t="str">
        <f>'ESF-OK'!C74</f>
        <v>REPRESENTANTE LEGAL</v>
      </c>
    </row>
    <row r="112" spans="1:5" ht="15">
      <c r="A112" s="3"/>
      <c r="B112" s="2"/>
      <c r="C112" s="534" t="s">
        <v>74</v>
      </c>
      <c r="D112" s="5" t="s">
        <v>64</v>
      </c>
      <c r="E112" s="10" t="str">
        <f>'ESF-OK'!G73</f>
        <v>JESUS JOSE ALVAREZ RIVAS</v>
      </c>
    </row>
    <row r="113" spans="1:5" ht="15">
      <c r="A113" s="3"/>
      <c r="B113" s="2"/>
      <c r="C113" s="534"/>
      <c r="D113" s="5" t="s">
        <v>65</v>
      </c>
      <c r="E113" s="10" t="str">
        <f>'ESF-OK'!G74</f>
        <v>CONTADOR PUBLICO</v>
      </c>
    </row>
    <row r="114" spans="1:5" ht="15">
      <c r="A114" s="531" t="s">
        <v>2</v>
      </c>
      <c r="B114" s="531"/>
      <c r="C114" s="531"/>
      <c r="D114" s="531"/>
      <c r="E114" s="13" t="e">
        <f>'ECSF-OK'!#REF!</f>
        <v>#REF!</v>
      </c>
    </row>
    <row r="115" spans="1:5" ht="124.5">
      <c r="A115" s="531" t="s">
        <v>4</v>
      </c>
      <c r="B115" s="531"/>
      <c r="C115" s="531"/>
      <c r="D115" s="531"/>
      <c r="E115" s="13" t="str">
        <f>'ECSF-OK'!C7</f>
        <v>PARQUE NACIONAL CUMBRES DE MAJALCA                                Poder Ejecutivo / Legislativo / Judicial / Autónomo / Sector Paraestatal</v>
      </c>
    </row>
    <row r="116" spans="1:5" ht="15">
      <c r="A116" s="531" t="s">
        <v>3</v>
      </c>
      <c r="B116" s="531"/>
      <c r="C116" s="531"/>
      <c r="D116" s="531"/>
      <c r="E116" s="14"/>
    </row>
    <row r="117" spans="1:5" ht="15">
      <c r="A117" s="531" t="s">
        <v>73</v>
      </c>
      <c r="B117" s="531"/>
      <c r="C117" s="531"/>
      <c r="D117" s="531"/>
      <c r="E117" t="s">
        <v>72</v>
      </c>
    </row>
    <row r="118" spans="2:5" ht="15">
      <c r="B118" s="532" t="s">
        <v>67</v>
      </c>
      <c r="C118" s="529" t="s">
        <v>6</v>
      </c>
      <c r="D118" s="529"/>
      <c r="E118" s="11">
        <f>'ECSF-OK'!D14</f>
        <v>396801</v>
      </c>
    </row>
    <row r="119" spans="2:5" ht="15">
      <c r="B119" s="532"/>
      <c r="C119" s="529" t="s">
        <v>8</v>
      </c>
      <c r="D119" s="529"/>
      <c r="E119" s="11">
        <f>'ECSF-OK'!D16</f>
        <v>269361</v>
      </c>
    </row>
    <row r="120" spans="2:5" ht="15">
      <c r="B120" s="532"/>
      <c r="C120" s="525" t="s">
        <v>10</v>
      </c>
      <c r="D120" s="525"/>
      <c r="E120" s="12">
        <f>'ECSF-OK'!D18</f>
        <v>0</v>
      </c>
    </row>
    <row r="121" spans="2:5" ht="15">
      <c r="B121" s="532"/>
      <c r="C121" s="525" t="s">
        <v>12</v>
      </c>
      <c r="D121" s="525"/>
      <c r="E121" s="12">
        <f>'ECSF-OK'!D19</f>
        <v>269361</v>
      </c>
    </row>
    <row r="122" spans="2:5" ht="15">
      <c r="B122" s="532"/>
      <c r="C122" s="525" t="s">
        <v>14</v>
      </c>
      <c r="D122" s="525"/>
      <c r="E122" s="12">
        <f>'ECSF-OK'!D20</f>
        <v>0</v>
      </c>
    </row>
    <row r="123" spans="2:5" ht="15">
      <c r="B123" s="532"/>
      <c r="C123" s="525" t="s">
        <v>16</v>
      </c>
      <c r="D123" s="525"/>
      <c r="E123" s="12">
        <f>'ECSF-OK'!D21</f>
        <v>0</v>
      </c>
    </row>
    <row r="124" spans="2:5" ht="15">
      <c r="B124" s="532"/>
      <c r="C124" s="525" t="s">
        <v>18</v>
      </c>
      <c r="D124" s="525"/>
      <c r="E124" s="12">
        <f>'ECSF-OK'!D22</f>
        <v>0</v>
      </c>
    </row>
    <row r="125" spans="2:5" ht="15">
      <c r="B125" s="532"/>
      <c r="C125" s="525" t="s">
        <v>20</v>
      </c>
      <c r="D125" s="525"/>
      <c r="E125" s="12">
        <f>'ECSF-OK'!D23</f>
        <v>0</v>
      </c>
    </row>
    <row r="126" spans="2:5" ht="15">
      <c r="B126" s="532"/>
      <c r="C126" s="525" t="s">
        <v>22</v>
      </c>
      <c r="D126" s="525"/>
      <c r="E126" s="12">
        <f>'ECSF-OK'!D24</f>
        <v>0</v>
      </c>
    </row>
    <row r="127" spans="2:5" ht="15">
      <c r="B127" s="532"/>
      <c r="C127" s="529" t="s">
        <v>27</v>
      </c>
      <c r="D127" s="529"/>
      <c r="E127" s="11">
        <f>'ECSF-OK'!D26</f>
        <v>127440</v>
      </c>
    </row>
    <row r="128" spans="2:5" ht="15">
      <c r="B128" s="532"/>
      <c r="C128" s="525" t="s">
        <v>29</v>
      </c>
      <c r="D128" s="525"/>
      <c r="E128" s="12">
        <f>'ECSF-OK'!D28</f>
        <v>0</v>
      </c>
    </row>
    <row r="129" spans="2:5" ht="15">
      <c r="B129" s="532"/>
      <c r="C129" s="525" t="s">
        <v>31</v>
      </c>
      <c r="D129" s="525"/>
      <c r="E129" s="12">
        <f>'ECSF-OK'!D29</f>
        <v>0</v>
      </c>
    </row>
    <row r="130" spans="2:5" ht="15">
      <c r="B130" s="532"/>
      <c r="C130" s="525" t="s">
        <v>33</v>
      </c>
      <c r="D130" s="525"/>
      <c r="E130" s="12">
        <f>'ECSF-OK'!D30</f>
        <v>0</v>
      </c>
    </row>
    <row r="131" spans="2:5" ht="15">
      <c r="B131" s="532"/>
      <c r="C131" s="525" t="s">
        <v>35</v>
      </c>
      <c r="D131" s="525"/>
      <c r="E131" s="12">
        <f>'ECSF-OK'!D31</f>
        <v>0</v>
      </c>
    </row>
    <row r="132" spans="2:5" ht="15">
      <c r="B132" s="532"/>
      <c r="C132" s="525" t="s">
        <v>37</v>
      </c>
      <c r="D132" s="525"/>
      <c r="E132" s="12">
        <f>'ECSF-OK'!D32</f>
        <v>0</v>
      </c>
    </row>
    <row r="133" spans="2:5" ht="15">
      <c r="B133" s="532"/>
      <c r="C133" s="525" t="s">
        <v>39</v>
      </c>
      <c r="D133" s="525"/>
      <c r="E133" s="12">
        <f>'ECSF-OK'!D33</f>
        <v>127440</v>
      </c>
    </row>
    <row r="134" spans="2:5" ht="15">
      <c r="B134" s="532"/>
      <c r="C134" s="525" t="s">
        <v>41</v>
      </c>
      <c r="D134" s="525"/>
      <c r="E134" s="12">
        <f>'ECSF-OK'!D34</f>
        <v>0</v>
      </c>
    </row>
    <row r="135" spans="2:5" ht="15">
      <c r="B135" s="532"/>
      <c r="C135" s="525" t="s">
        <v>42</v>
      </c>
      <c r="D135" s="525"/>
      <c r="E135" s="12">
        <f>'ECSF-OK'!D35</f>
        <v>0</v>
      </c>
    </row>
    <row r="136" spans="2:5" ht="15">
      <c r="B136" s="532"/>
      <c r="C136" s="525" t="s">
        <v>44</v>
      </c>
      <c r="D136" s="525"/>
      <c r="E136" s="12">
        <f>'ECSF-OK'!D36</f>
        <v>0</v>
      </c>
    </row>
    <row r="137" spans="2:5" ht="15">
      <c r="B137" s="532"/>
      <c r="C137" s="529" t="s">
        <v>7</v>
      </c>
      <c r="D137" s="529"/>
      <c r="E137" s="11">
        <f>'ECSF-OK'!I14</f>
        <v>0</v>
      </c>
    </row>
    <row r="138" spans="2:5" ht="15">
      <c r="B138" s="532"/>
      <c r="C138" s="529" t="s">
        <v>9</v>
      </c>
      <c r="D138" s="529"/>
      <c r="E138" s="11">
        <f>'ECSF-OK'!I16</f>
        <v>0</v>
      </c>
    </row>
    <row r="139" spans="2:5" ht="15">
      <c r="B139" s="532"/>
      <c r="C139" s="525" t="s">
        <v>11</v>
      </c>
      <c r="D139" s="525"/>
      <c r="E139" s="12">
        <f>'ECSF-OK'!I18</f>
        <v>0</v>
      </c>
    </row>
    <row r="140" spans="2:5" ht="15">
      <c r="B140" s="532"/>
      <c r="C140" s="525" t="s">
        <v>13</v>
      </c>
      <c r="D140" s="525"/>
      <c r="E140" s="12">
        <f>'ECSF-OK'!I19</f>
        <v>0</v>
      </c>
    </row>
    <row r="141" spans="2:5" ht="15">
      <c r="B141" s="532"/>
      <c r="C141" s="525" t="s">
        <v>15</v>
      </c>
      <c r="D141" s="525"/>
      <c r="E141" s="12">
        <f>'ECSF-OK'!I20</f>
        <v>0</v>
      </c>
    </row>
    <row r="142" spans="2:5" ht="15">
      <c r="B142" s="532"/>
      <c r="C142" s="525" t="s">
        <v>17</v>
      </c>
      <c r="D142" s="525"/>
      <c r="E142" s="12">
        <f>'ECSF-OK'!I21</f>
        <v>0</v>
      </c>
    </row>
    <row r="143" spans="2:5" ht="15">
      <c r="B143" s="532"/>
      <c r="C143" s="525" t="s">
        <v>19</v>
      </c>
      <c r="D143" s="525"/>
      <c r="E143" s="12">
        <f>'ECSF-OK'!I22</f>
        <v>0</v>
      </c>
    </row>
    <row r="144" spans="2:5" ht="15">
      <c r="B144" s="532"/>
      <c r="C144" s="525" t="s">
        <v>21</v>
      </c>
      <c r="D144" s="525"/>
      <c r="E144" s="12">
        <f>'ECSF-OK'!I23</f>
        <v>0</v>
      </c>
    </row>
    <row r="145" spans="2:5" ht="15">
      <c r="B145" s="532"/>
      <c r="C145" s="525" t="s">
        <v>23</v>
      </c>
      <c r="D145" s="525"/>
      <c r="E145" s="12">
        <f>'ECSF-OK'!I24</f>
        <v>0</v>
      </c>
    </row>
    <row r="146" spans="2:5" ht="15">
      <c r="B146" s="532"/>
      <c r="C146" s="525" t="s">
        <v>24</v>
      </c>
      <c r="D146" s="525"/>
      <c r="E146" s="12">
        <f>'ECSF-OK'!I25</f>
        <v>0</v>
      </c>
    </row>
    <row r="147" spans="2:5" ht="15">
      <c r="B147" s="532"/>
      <c r="C147" s="530" t="s">
        <v>28</v>
      </c>
      <c r="D147" s="530"/>
      <c r="E147" s="11">
        <f>'ECSF-OK'!I27</f>
        <v>0</v>
      </c>
    </row>
    <row r="148" spans="2:5" ht="15">
      <c r="B148" s="532"/>
      <c r="C148" s="525" t="s">
        <v>30</v>
      </c>
      <c r="D148" s="525"/>
      <c r="E148" s="12">
        <f>'ECSF-OK'!I29</f>
        <v>0</v>
      </c>
    </row>
    <row r="149" spans="2:5" ht="15">
      <c r="B149" s="532"/>
      <c r="C149" s="525" t="s">
        <v>32</v>
      </c>
      <c r="D149" s="525"/>
      <c r="E149" s="12">
        <f>'ECSF-OK'!I30</f>
        <v>0</v>
      </c>
    </row>
    <row r="150" spans="2:5" ht="15">
      <c r="B150" s="532"/>
      <c r="C150" s="525" t="s">
        <v>34</v>
      </c>
      <c r="D150" s="525"/>
      <c r="E150" s="12">
        <f>'ECSF-OK'!I31</f>
        <v>0</v>
      </c>
    </row>
    <row r="151" spans="2:5" ht="15">
      <c r="B151" s="532"/>
      <c r="C151" s="525" t="s">
        <v>36</v>
      </c>
      <c r="D151" s="525"/>
      <c r="E151" s="12">
        <f>'ECSF-OK'!I32</f>
        <v>0</v>
      </c>
    </row>
    <row r="152" spans="2:5" ht="15">
      <c r="B152" s="532"/>
      <c r="C152" s="525" t="s">
        <v>38</v>
      </c>
      <c r="D152" s="525"/>
      <c r="E152" s="12">
        <f>'ECSF-OK'!I33</f>
        <v>0</v>
      </c>
    </row>
    <row r="153" spans="2:5" ht="15">
      <c r="B153" s="532"/>
      <c r="C153" s="525" t="s">
        <v>40</v>
      </c>
      <c r="D153" s="525"/>
      <c r="E153" s="12">
        <f>'ECSF-OK'!I34</f>
        <v>0</v>
      </c>
    </row>
    <row r="154" spans="2:5" ht="15">
      <c r="B154" s="532"/>
      <c r="C154" s="529" t="s">
        <v>47</v>
      </c>
      <c r="D154" s="529"/>
      <c r="E154" s="11">
        <f>'ECSF-OK'!I36</f>
        <v>0</v>
      </c>
    </row>
    <row r="155" spans="2:5" ht="15">
      <c r="B155" s="532"/>
      <c r="C155" s="529" t="s">
        <v>49</v>
      </c>
      <c r="D155" s="529"/>
      <c r="E155" s="11">
        <f>'ECSF-OK'!I38</f>
        <v>0</v>
      </c>
    </row>
    <row r="156" spans="2:5" ht="15">
      <c r="B156" s="532"/>
      <c r="C156" s="525" t="s">
        <v>50</v>
      </c>
      <c r="D156" s="525"/>
      <c r="E156" s="12">
        <f>'ECSF-OK'!I40</f>
        <v>0</v>
      </c>
    </row>
    <row r="157" spans="2:5" ht="15">
      <c r="B157" s="532"/>
      <c r="C157" s="525" t="s">
        <v>51</v>
      </c>
      <c r="D157" s="525"/>
      <c r="E157" s="12">
        <f>'ECSF-OK'!I41</f>
        <v>0</v>
      </c>
    </row>
    <row r="158" spans="2:5" ht="15">
      <c r="B158" s="532"/>
      <c r="C158" s="525" t="s">
        <v>52</v>
      </c>
      <c r="D158" s="525"/>
      <c r="E158" s="12">
        <f>'ECSF-OK'!I42</f>
        <v>0</v>
      </c>
    </row>
    <row r="159" spans="2:5" ht="15">
      <c r="B159" s="532"/>
      <c r="C159" s="529" t="s">
        <v>53</v>
      </c>
      <c r="D159" s="529"/>
      <c r="E159" s="11">
        <f>'ECSF-OK'!I44</f>
        <v>0</v>
      </c>
    </row>
    <row r="160" spans="2:5" ht="15">
      <c r="B160" s="532"/>
      <c r="C160" s="525" t="s">
        <v>54</v>
      </c>
      <c r="D160" s="525"/>
      <c r="E160" s="12">
        <f>'ECSF-OK'!I46</f>
        <v>0</v>
      </c>
    </row>
    <row r="161" spans="2:5" ht="15">
      <c r="B161" s="532"/>
      <c r="C161" s="525" t="s">
        <v>55</v>
      </c>
      <c r="D161" s="525"/>
      <c r="E161" s="12">
        <f>'ECSF-OK'!I47</f>
        <v>0</v>
      </c>
    </row>
    <row r="162" spans="2:5" ht="15">
      <c r="B162" s="532"/>
      <c r="C162" s="525" t="s">
        <v>56</v>
      </c>
      <c r="D162" s="525"/>
      <c r="E162" s="12">
        <f>'ECSF-OK'!I48</f>
        <v>0</v>
      </c>
    </row>
    <row r="163" spans="2:5" ht="15">
      <c r="B163" s="532"/>
      <c r="C163" s="525" t="s">
        <v>57</v>
      </c>
      <c r="D163" s="525"/>
      <c r="E163" s="12">
        <f>'ECSF-OK'!I49</f>
        <v>0</v>
      </c>
    </row>
    <row r="164" spans="2:5" ht="15">
      <c r="B164" s="532"/>
      <c r="C164" s="525" t="s">
        <v>58</v>
      </c>
      <c r="D164" s="525"/>
      <c r="E164" s="12">
        <f>'ECSF-OK'!I50</f>
        <v>0</v>
      </c>
    </row>
    <row r="165" spans="2:5" ht="15">
      <c r="B165" s="532"/>
      <c r="C165" s="529" t="s">
        <v>59</v>
      </c>
      <c r="D165" s="529"/>
      <c r="E165" s="11">
        <f>'ECSF-OK'!I52</f>
        <v>0</v>
      </c>
    </row>
    <row r="166" spans="2:5" ht="15">
      <c r="B166" s="532"/>
      <c r="C166" s="525" t="s">
        <v>60</v>
      </c>
      <c r="D166" s="525"/>
      <c r="E166" s="12">
        <f>'ECSF-OK'!I54</f>
        <v>0</v>
      </c>
    </row>
    <row r="167" spans="2:5" ht="15" customHeight="1" thickBot="1">
      <c r="B167" s="533"/>
      <c r="C167" s="525" t="s">
        <v>61</v>
      </c>
      <c r="D167" s="525"/>
      <c r="E167" s="12">
        <f>'ECSF-OK'!I55</f>
        <v>0</v>
      </c>
    </row>
    <row r="168" spans="2:5" ht="15">
      <c r="B168" s="532" t="s">
        <v>68</v>
      </c>
      <c r="C168" s="529" t="s">
        <v>6</v>
      </c>
      <c r="D168" s="529"/>
      <c r="E168" s="11">
        <f>'ECSF-OK'!E14</f>
        <v>233631</v>
      </c>
    </row>
    <row r="169" spans="2:5" ht="15" customHeight="1">
      <c r="B169" s="532"/>
      <c r="C169" s="529" t="s">
        <v>8</v>
      </c>
      <c r="D169" s="529"/>
      <c r="E169" s="11">
        <f>'ECSF-OK'!E16</f>
        <v>233631</v>
      </c>
    </row>
    <row r="170" spans="2:5" ht="15" customHeight="1">
      <c r="B170" s="532"/>
      <c r="C170" s="525" t="s">
        <v>10</v>
      </c>
      <c r="D170" s="525"/>
      <c r="E170" s="12">
        <f>'ECSF-OK'!E18</f>
        <v>213568</v>
      </c>
    </row>
    <row r="171" spans="2:5" ht="15" customHeight="1">
      <c r="B171" s="532"/>
      <c r="C171" s="525" t="s">
        <v>12</v>
      </c>
      <c r="D171" s="525"/>
      <c r="E171" s="12">
        <f>'ECSF-OK'!E19</f>
        <v>0</v>
      </c>
    </row>
    <row r="172" spans="2:5" ht="15">
      <c r="B172" s="532"/>
      <c r="C172" s="525" t="s">
        <v>14</v>
      </c>
      <c r="D172" s="525"/>
      <c r="E172" s="12">
        <f>'ECSF-OK'!E20</f>
        <v>0</v>
      </c>
    </row>
    <row r="173" spans="2:5" ht="15">
      <c r="B173" s="532"/>
      <c r="C173" s="525" t="s">
        <v>16</v>
      </c>
      <c r="D173" s="525"/>
      <c r="E173" s="12">
        <f>'ECSF-OK'!E21</f>
        <v>0</v>
      </c>
    </row>
    <row r="174" spans="2:5" ht="15" customHeight="1">
      <c r="B174" s="532"/>
      <c r="C174" s="525" t="s">
        <v>18</v>
      </c>
      <c r="D174" s="525"/>
      <c r="E174" s="12">
        <f>'ECSF-OK'!E22</f>
        <v>0</v>
      </c>
    </row>
    <row r="175" spans="2:5" ht="15" customHeight="1">
      <c r="B175" s="532"/>
      <c r="C175" s="525" t="s">
        <v>20</v>
      </c>
      <c r="D175" s="525"/>
      <c r="E175" s="12">
        <f>'ECSF-OK'!E23</f>
        <v>0</v>
      </c>
    </row>
    <row r="176" spans="2:5" ht="15">
      <c r="B176" s="532"/>
      <c r="C176" s="525" t="s">
        <v>22</v>
      </c>
      <c r="D176" s="525"/>
      <c r="E176" s="12">
        <f>'ECSF-OK'!E24</f>
        <v>20063</v>
      </c>
    </row>
    <row r="177" spans="2:5" ht="15" customHeight="1">
      <c r="B177" s="532"/>
      <c r="C177" s="529" t="s">
        <v>27</v>
      </c>
      <c r="D177" s="529"/>
      <c r="E177" s="11">
        <f>'ECSF-OK'!E26</f>
        <v>0</v>
      </c>
    </row>
    <row r="178" spans="2:5" ht="15">
      <c r="B178" s="532"/>
      <c r="C178" s="525" t="s">
        <v>29</v>
      </c>
      <c r="D178" s="525"/>
      <c r="E178" s="12">
        <f>'ECSF-OK'!E28</f>
        <v>0</v>
      </c>
    </row>
    <row r="179" spans="2:5" ht="15" customHeight="1">
      <c r="B179" s="532"/>
      <c r="C179" s="525" t="s">
        <v>31</v>
      </c>
      <c r="D179" s="525"/>
      <c r="E179" s="12">
        <f>'ECSF-OK'!E29</f>
        <v>0</v>
      </c>
    </row>
    <row r="180" spans="2:5" ht="15" customHeight="1">
      <c r="B180" s="532"/>
      <c r="C180" s="525" t="s">
        <v>33</v>
      </c>
      <c r="D180" s="525"/>
      <c r="E180" s="12">
        <f>'ECSF-OK'!E30</f>
        <v>0</v>
      </c>
    </row>
    <row r="181" spans="2:5" ht="15" customHeight="1">
      <c r="B181" s="532"/>
      <c r="C181" s="525" t="s">
        <v>35</v>
      </c>
      <c r="D181" s="525"/>
      <c r="E181" s="12">
        <f>'ECSF-OK'!E31</f>
        <v>0</v>
      </c>
    </row>
    <row r="182" spans="2:5" ht="15" customHeight="1">
      <c r="B182" s="532"/>
      <c r="C182" s="525" t="s">
        <v>37</v>
      </c>
      <c r="D182" s="525"/>
      <c r="E182" s="12">
        <f>'ECSF-OK'!E32</f>
        <v>0</v>
      </c>
    </row>
    <row r="183" spans="2:5" ht="15" customHeight="1">
      <c r="B183" s="532"/>
      <c r="C183" s="525" t="s">
        <v>39</v>
      </c>
      <c r="D183" s="525"/>
      <c r="E183" s="12">
        <f>'ECSF-OK'!E33</f>
        <v>0</v>
      </c>
    </row>
    <row r="184" spans="2:5" ht="15" customHeight="1">
      <c r="B184" s="532"/>
      <c r="C184" s="525" t="s">
        <v>41</v>
      </c>
      <c r="D184" s="525"/>
      <c r="E184" s="12">
        <f>'ECSF-OK'!E34</f>
        <v>0</v>
      </c>
    </row>
    <row r="185" spans="2:5" ht="15" customHeight="1">
      <c r="B185" s="532"/>
      <c r="C185" s="525" t="s">
        <v>42</v>
      </c>
      <c r="D185" s="525"/>
      <c r="E185" s="12">
        <f>'ECSF-OK'!E35</f>
        <v>0</v>
      </c>
    </row>
    <row r="186" spans="2:5" ht="15" customHeight="1">
      <c r="B186" s="532"/>
      <c r="C186" s="525" t="s">
        <v>44</v>
      </c>
      <c r="D186" s="525"/>
      <c r="E186" s="12">
        <f>'ECSF-OK'!E36</f>
        <v>0</v>
      </c>
    </row>
    <row r="187" spans="2:5" ht="15" customHeight="1">
      <c r="B187" s="532"/>
      <c r="C187" s="529" t="s">
        <v>7</v>
      </c>
      <c r="D187" s="529"/>
      <c r="E187" s="11">
        <f>'ECSF-OK'!J14</f>
        <v>0</v>
      </c>
    </row>
    <row r="188" spans="2:5" ht="15">
      <c r="B188" s="532"/>
      <c r="C188" s="529" t="s">
        <v>9</v>
      </c>
      <c r="D188" s="529"/>
      <c r="E188" s="11">
        <f>'ECSF-OK'!J16</f>
        <v>0</v>
      </c>
    </row>
    <row r="189" spans="2:5" ht="15">
      <c r="B189" s="532"/>
      <c r="C189" s="525" t="s">
        <v>11</v>
      </c>
      <c r="D189" s="525"/>
      <c r="E189" s="12">
        <f>'ECSF-OK'!J18</f>
        <v>0</v>
      </c>
    </row>
    <row r="190" spans="2:5" ht="15">
      <c r="B190" s="532"/>
      <c r="C190" s="525" t="s">
        <v>13</v>
      </c>
      <c r="D190" s="525"/>
      <c r="E190" s="12">
        <f>'ECSF-OK'!J19</f>
        <v>0</v>
      </c>
    </row>
    <row r="191" spans="2:5" ht="15" customHeight="1">
      <c r="B191" s="532"/>
      <c r="C191" s="525" t="s">
        <v>15</v>
      </c>
      <c r="D191" s="525"/>
      <c r="E191" s="12">
        <f>'ECSF-OK'!J20</f>
        <v>0</v>
      </c>
    </row>
    <row r="192" spans="2:5" ht="15">
      <c r="B192" s="532"/>
      <c r="C192" s="525" t="s">
        <v>17</v>
      </c>
      <c r="D192" s="525"/>
      <c r="E192" s="12">
        <f>'ECSF-OK'!J21</f>
        <v>0</v>
      </c>
    </row>
    <row r="193" spans="2:5" ht="15" customHeight="1">
      <c r="B193" s="532"/>
      <c r="C193" s="525" t="s">
        <v>19</v>
      </c>
      <c r="D193" s="525"/>
      <c r="E193" s="12">
        <f>'ECSF-OK'!J22</f>
        <v>0</v>
      </c>
    </row>
    <row r="194" spans="2:5" ht="15" customHeight="1">
      <c r="B194" s="532"/>
      <c r="C194" s="525" t="s">
        <v>21</v>
      </c>
      <c r="D194" s="525"/>
      <c r="E194" s="12">
        <f>'ECSF-OK'!J23</f>
        <v>0</v>
      </c>
    </row>
    <row r="195" spans="2:5" ht="15" customHeight="1">
      <c r="B195" s="532"/>
      <c r="C195" s="525" t="s">
        <v>23</v>
      </c>
      <c r="D195" s="525"/>
      <c r="E195" s="12">
        <f>'ECSF-OK'!J24</f>
        <v>0</v>
      </c>
    </row>
    <row r="196" spans="2:5" ht="15" customHeight="1">
      <c r="B196" s="532"/>
      <c r="C196" s="525" t="s">
        <v>24</v>
      </c>
      <c r="D196" s="525"/>
      <c r="E196" s="12">
        <f>'ECSF-OK'!J25</f>
        <v>0</v>
      </c>
    </row>
    <row r="197" spans="2:5" ht="15" customHeight="1">
      <c r="B197" s="532"/>
      <c r="C197" s="530" t="s">
        <v>28</v>
      </c>
      <c r="D197" s="530"/>
      <c r="E197" s="11">
        <f>'ECSF-OK'!J27</f>
        <v>0</v>
      </c>
    </row>
    <row r="198" spans="2:5" ht="15" customHeight="1">
      <c r="B198" s="532"/>
      <c r="C198" s="525" t="s">
        <v>30</v>
      </c>
      <c r="D198" s="525"/>
      <c r="E198" s="12">
        <f>'ECSF-OK'!J29</f>
        <v>0</v>
      </c>
    </row>
    <row r="199" spans="2:5" ht="15" customHeight="1">
      <c r="B199" s="532"/>
      <c r="C199" s="525" t="s">
        <v>32</v>
      </c>
      <c r="D199" s="525"/>
      <c r="E199" s="12">
        <f>'ECSF-OK'!J30</f>
        <v>0</v>
      </c>
    </row>
    <row r="200" spans="2:5" ht="15" customHeight="1">
      <c r="B200" s="532"/>
      <c r="C200" s="525" t="s">
        <v>34</v>
      </c>
      <c r="D200" s="525"/>
      <c r="E200" s="12">
        <f>'ECSF-OK'!J31</f>
        <v>0</v>
      </c>
    </row>
    <row r="201" spans="2:5" ht="15">
      <c r="B201" s="532"/>
      <c r="C201" s="525" t="s">
        <v>36</v>
      </c>
      <c r="D201" s="525"/>
      <c r="E201" s="12">
        <f>'ECSF-OK'!J32</f>
        <v>0</v>
      </c>
    </row>
    <row r="202" spans="2:5" ht="15" customHeight="1">
      <c r="B202" s="532"/>
      <c r="C202" s="525" t="s">
        <v>38</v>
      </c>
      <c r="D202" s="525"/>
      <c r="E202" s="12">
        <f>'ECSF-OK'!J33</f>
        <v>0</v>
      </c>
    </row>
    <row r="203" spans="2:5" ht="15">
      <c r="B203" s="532"/>
      <c r="C203" s="525" t="s">
        <v>40</v>
      </c>
      <c r="D203" s="525"/>
      <c r="E203" s="12">
        <f>'ECSF-OK'!J34</f>
        <v>0</v>
      </c>
    </row>
    <row r="204" spans="2:5" ht="15" customHeight="1">
      <c r="B204" s="532"/>
      <c r="C204" s="529" t="s">
        <v>47</v>
      </c>
      <c r="D204" s="529"/>
      <c r="E204" s="11">
        <f>'ECSF-OK'!J36</f>
        <v>163170.47999999998</v>
      </c>
    </row>
    <row r="205" spans="2:5" ht="15" customHeight="1">
      <c r="B205" s="532"/>
      <c r="C205" s="529" t="s">
        <v>49</v>
      </c>
      <c r="D205" s="529"/>
      <c r="E205" s="11">
        <f>'ECSF-OK'!J38</f>
        <v>0</v>
      </c>
    </row>
    <row r="206" spans="2:5" ht="15" customHeight="1">
      <c r="B206" s="532"/>
      <c r="C206" s="525" t="s">
        <v>50</v>
      </c>
      <c r="D206" s="525"/>
      <c r="E206" s="12">
        <f>'ECSF-OK'!J40</f>
        <v>0</v>
      </c>
    </row>
    <row r="207" spans="2:5" ht="15" customHeight="1">
      <c r="B207" s="532"/>
      <c r="C207" s="525" t="s">
        <v>51</v>
      </c>
      <c r="D207" s="525"/>
      <c r="E207" s="12">
        <f>'ECSF-OK'!J41</f>
        <v>0</v>
      </c>
    </row>
    <row r="208" spans="2:5" ht="15" customHeight="1">
      <c r="B208" s="532"/>
      <c r="C208" s="525" t="s">
        <v>52</v>
      </c>
      <c r="D208" s="525"/>
      <c r="E208" s="12">
        <f>'ECSF-OK'!J42</f>
        <v>0</v>
      </c>
    </row>
    <row r="209" spans="2:5" ht="15" customHeight="1">
      <c r="B209" s="532"/>
      <c r="C209" s="529" t="s">
        <v>53</v>
      </c>
      <c r="D209" s="529"/>
      <c r="E209" s="11">
        <f>'ECSF-OK'!J44</f>
        <v>163170.47999999998</v>
      </c>
    </row>
    <row r="210" spans="2:5" ht="15">
      <c r="B210" s="532"/>
      <c r="C210" s="525" t="s">
        <v>54</v>
      </c>
      <c r="D210" s="525"/>
      <c r="E210" s="12">
        <f>'ECSF-OK'!J46</f>
        <v>60377.47999999998</v>
      </c>
    </row>
    <row r="211" spans="2:5" ht="15" customHeight="1">
      <c r="B211" s="532"/>
      <c r="C211" s="525" t="s">
        <v>55</v>
      </c>
      <c r="D211" s="525"/>
      <c r="E211" s="12">
        <f>'ECSF-OK'!J47</f>
        <v>102793</v>
      </c>
    </row>
    <row r="212" spans="2:5" ht="15">
      <c r="B212" s="532"/>
      <c r="C212" s="525" t="s">
        <v>56</v>
      </c>
      <c r="D212" s="525"/>
      <c r="E212" s="12">
        <f>'ECSF-OK'!J48</f>
        <v>0</v>
      </c>
    </row>
    <row r="213" spans="2:5" ht="15" customHeight="1">
      <c r="B213" s="532"/>
      <c r="C213" s="525" t="s">
        <v>57</v>
      </c>
      <c r="D213" s="525"/>
      <c r="E213" s="12">
        <f>'ECSF-OK'!J49</f>
        <v>0</v>
      </c>
    </row>
    <row r="214" spans="2:5" ht="15">
      <c r="B214" s="532"/>
      <c r="C214" s="525" t="s">
        <v>58</v>
      </c>
      <c r="D214" s="525"/>
      <c r="E214" s="12">
        <f>'ECSF-OK'!J50</f>
        <v>0</v>
      </c>
    </row>
    <row r="215" spans="2:5" ht="15">
      <c r="B215" s="532"/>
      <c r="C215" s="529" t="s">
        <v>59</v>
      </c>
      <c r="D215" s="529"/>
      <c r="E215" s="11">
        <f>'ECSF-OK'!J52</f>
        <v>0</v>
      </c>
    </row>
    <row r="216" spans="2:5" ht="15">
      <c r="B216" s="532"/>
      <c r="C216" s="525" t="s">
        <v>60</v>
      </c>
      <c r="D216" s="525"/>
      <c r="E216" s="12">
        <f>'ECSF-OK'!J54</f>
        <v>0</v>
      </c>
    </row>
    <row r="217" spans="2:5" ht="15.75" thickBot="1">
      <c r="B217" s="533"/>
      <c r="C217" s="525" t="s">
        <v>61</v>
      </c>
      <c r="D217" s="525"/>
      <c r="E217" s="12">
        <f>'ECSF-OK'!J55</f>
        <v>0</v>
      </c>
    </row>
    <row r="218" spans="3:5" ht="15">
      <c r="C218" s="536" t="s">
        <v>75</v>
      </c>
      <c r="D218" s="5" t="s">
        <v>64</v>
      </c>
      <c r="E218" s="15" t="str">
        <f>'ECSF-OK'!C62</f>
        <v>SAMUEL GUSTAVO KALISCH SEYFFERT</v>
      </c>
    </row>
    <row r="219" spans="3:5" ht="15">
      <c r="C219" s="534"/>
      <c r="D219" s="5" t="s">
        <v>65</v>
      </c>
      <c r="E219" s="15" t="str">
        <f>'ECSF-OK'!C63</f>
        <v>REPRESENTANTE LEGAL</v>
      </c>
    </row>
    <row r="220" spans="3:5" ht="15">
      <c r="C220" s="534" t="s">
        <v>74</v>
      </c>
      <c r="D220" s="5" t="s">
        <v>64</v>
      </c>
      <c r="E220" s="15" t="str">
        <f>'ECSF-OK'!G62</f>
        <v>JESUS JOSE ALVAREZ RIVAS</v>
      </c>
    </row>
    <row r="221" spans="3:5" ht="15">
      <c r="C221" s="534"/>
      <c r="D221" s="5" t="s">
        <v>65</v>
      </c>
      <c r="E221" s="15" t="str">
        <f>'ECSF-OK'!G63</f>
        <v>CONTADOR PUBLICO</v>
      </c>
    </row>
  </sheetData>
  <sheetProtection password="C4FF" sheet="1" objects="1" scenarios="1"/>
  <mergeCells count="234">
    <mergeCell ref="C218:C219"/>
    <mergeCell ref="C41:D41"/>
    <mergeCell ref="C38:D38"/>
    <mergeCell ref="C101:D101"/>
    <mergeCell ref="C70:D70"/>
    <mergeCell ref="C34:D34"/>
    <mergeCell ref="C71:D71"/>
    <mergeCell ref="C37:D37"/>
    <mergeCell ref="C80:D80"/>
    <mergeCell ref="C82:D82"/>
    <mergeCell ref="C220:C221"/>
    <mergeCell ref="C8:D8"/>
    <mergeCell ref="C27:D27"/>
    <mergeCell ref="C9:D9"/>
    <mergeCell ref="C28:D28"/>
    <mergeCell ref="C10:D10"/>
    <mergeCell ref="C72:D72"/>
    <mergeCell ref="C45:D45"/>
    <mergeCell ref="C46:D46"/>
    <mergeCell ref="C47:D47"/>
    <mergeCell ref="B67:B75"/>
    <mergeCell ref="C67:D67"/>
    <mergeCell ref="C73:D73"/>
    <mergeCell ref="C68:D68"/>
    <mergeCell ref="C69:D69"/>
    <mergeCell ref="C74:D74"/>
    <mergeCell ref="C84:D84"/>
    <mergeCell ref="C85:D85"/>
    <mergeCell ref="C95:D95"/>
    <mergeCell ref="C96:D96"/>
    <mergeCell ref="C97:D97"/>
    <mergeCell ref="C15:D15"/>
    <mergeCell ref="C51:D51"/>
    <mergeCell ref="C52:D52"/>
    <mergeCell ref="C53:D53"/>
    <mergeCell ref="C48:D48"/>
    <mergeCell ref="C98:D98"/>
    <mergeCell ref="C99:D99"/>
    <mergeCell ref="C89:D89"/>
    <mergeCell ref="C90:D90"/>
    <mergeCell ref="C100:D100"/>
    <mergeCell ref="C66:D66"/>
    <mergeCell ref="C91:D91"/>
    <mergeCell ref="C92:D92"/>
    <mergeCell ref="C78:D78"/>
    <mergeCell ref="C94:D94"/>
    <mergeCell ref="C31:D31"/>
    <mergeCell ref="C56:D56"/>
    <mergeCell ref="C57:D57"/>
    <mergeCell ref="C75:D75"/>
    <mergeCell ref="C65:D65"/>
    <mergeCell ref="C35:D35"/>
    <mergeCell ref="C50:D50"/>
    <mergeCell ref="C39:D39"/>
    <mergeCell ref="C40:D40"/>
    <mergeCell ref="C58:D58"/>
    <mergeCell ref="C21:D21"/>
    <mergeCell ref="C22:D22"/>
    <mergeCell ref="C24:D24"/>
    <mergeCell ref="C25:D25"/>
    <mergeCell ref="C23:D23"/>
    <mergeCell ref="C30:D30"/>
    <mergeCell ref="C29:D29"/>
    <mergeCell ref="C26:D26"/>
    <mergeCell ref="C7:D7"/>
    <mergeCell ref="C11:D11"/>
    <mergeCell ref="C63:D63"/>
    <mergeCell ref="C55:D55"/>
    <mergeCell ref="C54:D54"/>
    <mergeCell ref="C12:D12"/>
    <mergeCell ref="C13:D13"/>
    <mergeCell ref="C44:D44"/>
    <mergeCell ref="C42:D42"/>
    <mergeCell ref="C33:D33"/>
    <mergeCell ref="C126:D126"/>
    <mergeCell ref="C86:D86"/>
    <mergeCell ref="C87:D87"/>
    <mergeCell ref="A76:A77"/>
    <mergeCell ref="C76:D76"/>
    <mergeCell ref="C77:D77"/>
    <mergeCell ref="A78:A94"/>
    <mergeCell ref="B78:B85"/>
    <mergeCell ref="C79:D79"/>
    <mergeCell ref="C83:D83"/>
    <mergeCell ref="C122:D122"/>
    <mergeCell ref="C123:D123"/>
    <mergeCell ref="C132:D132"/>
    <mergeCell ref="C133:D133"/>
    <mergeCell ref="C134:D134"/>
    <mergeCell ref="B87:B92"/>
    <mergeCell ref="C93:D93"/>
    <mergeCell ref="C118:D118"/>
    <mergeCell ref="C119:D119"/>
    <mergeCell ref="C121:D121"/>
    <mergeCell ref="C139:D139"/>
    <mergeCell ref="C140:D140"/>
    <mergeCell ref="C154:D154"/>
    <mergeCell ref="C155:D155"/>
    <mergeCell ref="C152:D152"/>
    <mergeCell ref="C144:D144"/>
    <mergeCell ref="C145:D145"/>
    <mergeCell ref="C148:D148"/>
    <mergeCell ref="C149:D149"/>
    <mergeCell ref="C142:D142"/>
    <mergeCell ref="C164:D164"/>
    <mergeCell ref="C151:D151"/>
    <mergeCell ref="C160:D160"/>
    <mergeCell ref="C161:D161"/>
    <mergeCell ref="C163:D163"/>
    <mergeCell ref="C127:D127"/>
    <mergeCell ref="C162:D162"/>
    <mergeCell ref="C135:D135"/>
    <mergeCell ref="C130:D130"/>
    <mergeCell ref="C131:D131"/>
    <mergeCell ref="C143:D143"/>
    <mergeCell ref="C150:D150"/>
    <mergeCell ref="C128:D128"/>
    <mergeCell ref="C146:D146"/>
    <mergeCell ref="C104:D104"/>
    <mergeCell ref="C105:D105"/>
    <mergeCell ref="C106:D106"/>
    <mergeCell ref="A117:D117"/>
    <mergeCell ref="B95:B108"/>
    <mergeCell ref="C110:C111"/>
    <mergeCell ref="C112:C113"/>
    <mergeCell ref="A114:D114"/>
    <mergeCell ref="C108:D108"/>
    <mergeCell ref="C103:D103"/>
    <mergeCell ref="A2:D2"/>
    <mergeCell ref="C156:D156"/>
    <mergeCell ref="C6:D6"/>
    <mergeCell ref="C102:D102"/>
    <mergeCell ref="C88:D88"/>
    <mergeCell ref="C32:D32"/>
    <mergeCell ref="C157:D157"/>
    <mergeCell ref="C158:D158"/>
    <mergeCell ref="C159:D159"/>
    <mergeCell ref="A3:D3"/>
    <mergeCell ref="A4:D4"/>
    <mergeCell ref="A5:D5"/>
    <mergeCell ref="C141:D141"/>
    <mergeCell ref="A115:D115"/>
    <mergeCell ref="C124:D124"/>
    <mergeCell ref="C125:D125"/>
    <mergeCell ref="C168:D168"/>
    <mergeCell ref="C170:D170"/>
    <mergeCell ref="C172:D172"/>
    <mergeCell ref="A116:D116"/>
    <mergeCell ref="C165:D165"/>
    <mergeCell ref="C120:D120"/>
    <mergeCell ref="B118:B167"/>
    <mergeCell ref="B168:B217"/>
    <mergeCell ref="C215:D215"/>
    <mergeCell ref="C204:D204"/>
    <mergeCell ref="C174:D174"/>
    <mergeCell ref="C192:D192"/>
    <mergeCell ref="C175:D175"/>
    <mergeCell ref="C153:D153"/>
    <mergeCell ref="C206:D206"/>
    <mergeCell ref="C166:D166"/>
    <mergeCell ref="C167:D167"/>
    <mergeCell ref="C199:D199"/>
    <mergeCell ref="C191:D191"/>
    <mergeCell ref="C198:D198"/>
    <mergeCell ref="C208:D208"/>
    <mergeCell ref="C180:D180"/>
    <mergeCell ref="C187:D187"/>
    <mergeCell ref="C196:D196"/>
    <mergeCell ref="C197:D197"/>
    <mergeCell ref="C129:D129"/>
    <mergeCell ref="C136:D136"/>
    <mergeCell ref="C137:D137"/>
    <mergeCell ref="C138:D138"/>
    <mergeCell ref="C147:D147"/>
    <mergeCell ref="C214:D214"/>
    <mergeCell ref="C176:D176"/>
    <mergeCell ref="C177:D177"/>
    <mergeCell ref="C178:D178"/>
    <mergeCell ref="C186:D186"/>
    <mergeCell ref="C200:D200"/>
    <mergeCell ref="C193:D193"/>
    <mergeCell ref="C188:D188"/>
    <mergeCell ref="C189:D189"/>
    <mergeCell ref="C190:D190"/>
    <mergeCell ref="C210:D210"/>
    <mergeCell ref="C216:D216"/>
    <mergeCell ref="C202:D202"/>
    <mergeCell ref="C203:D203"/>
    <mergeCell ref="C205:D205"/>
    <mergeCell ref="C211:D211"/>
    <mergeCell ref="C207:D207"/>
    <mergeCell ref="C209:D209"/>
    <mergeCell ref="C213:D213"/>
    <mergeCell ref="C212:D212"/>
    <mergeCell ref="B15:B23"/>
    <mergeCell ref="C217:D217"/>
    <mergeCell ref="C182:D182"/>
    <mergeCell ref="C183:D183"/>
    <mergeCell ref="C184:D184"/>
    <mergeCell ref="C185:D185"/>
    <mergeCell ref="C109:D109"/>
    <mergeCell ref="C169:D169"/>
    <mergeCell ref="C195:D195"/>
    <mergeCell ref="C201:D201"/>
    <mergeCell ref="C194:D194"/>
    <mergeCell ref="C173:D173"/>
    <mergeCell ref="C43:D43"/>
    <mergeCell ref="C81:D81"/>
    <mergeCell ref="C107:D107"/>
    <mergeCell ref="A26:A42"/>
    <mergeCell ref="B26:B33"/>
    <mergeCell ref="B35:B40"/>
    <mergeCell ref="B43:B56"/>
    <mergeCell ref="C171:D171"/>
    <mergeCell ref="C49:D49"/>
    <mergeCell ref="C64:D64"/>
    <mergeCell ref="C18:D18"/>
    <mergeCell ref="A24:A25"/>
    <mergeCell ref="C179:D179"/>
    <mergeCell ref="C181:D181"/>
    <mergeCell ref="A7:A23"/>
    <mergeCell ref="C14:D14"/>
    <mergeCell ref="C17:D17"/>
    <mergeCell ref="B7:B13"/>
    <mergeCell ref="C16:D16"/>
    <mergeCell ref="C36:D36"/>
    <mergeCell ref="A59:A75"/>
    <mergeCell ref="B59:B65"/>
    <mergeCell ref="C59:D59"/>
    <mergeCell ref="C60:D60"/>
    <mergeCell ref="C61:D61"/>
    <mergeCell ref="C62:D62"/>
    <mergeCell ref="C19:D19"/>
    <mergeCell ref="C20:D2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view="pageBreakPreview" zoomScale="96" zoomScaleNormal="64" zoomScaleSheetLayoutView="96" zoomScalePageLayoutView="0" workbookViewId="0" topLeftCell="A1">
      <selection activeCell="B22" sqref="B22:C22"/>
    </sheetView>
  </sheetViews>
  <sheetFormatPr defaultColWidth="11.421875" defaultRowHeight="15"/>
  <cols>
    <col min="1" max="1" width="1.1484375" style="181" customWidth="1"/>
    <col min="2" max="2" width="11.7109375" style="181" customWidth="1"/>
    <col min="3" max="3" width="54.421875" style="181" customWidth="1"/>
    <col min="4" max="4" width="19.140625" style="339" customWidth="1"/>
    <col min="5" max="5" width="19.28125" style="181" customWidth="1"/>
    <col min="6" max="6" width="19.00390625" style="181" customWidth="1"/>
    <col min="7" max="7" width="21.28125" style="181" customWidth="1"/>
    <col min="8" max="8" width="18.7109375" style="181" customWidth="1"/>
    <col min="9" max="9" width="1.1484375" style="181" customWidth="1"/>
    <col min="10" max="16384" width="11.421875" style="181" customWidth="1"/>
  </cols>
  <sheetData>
    <row r="1" spans="1:11" s="227" customFormat="1" ht="6" customHeight="1">
      <c r="A1" s="464"/>
      <c r="B1" s="465"/>
      <c r="C1" s="539"/>
      <c r="D1" s="539"/>
      <c r="E1" s="539"/>
      <c r="F1" s="540"/>
      <c r="G1" s="540"/>
      <c r="H1" s="540"/>
      <c r="I1" s="313"/>
      <c r="J1" s="282"/>
      <c r="K1" s="282"/>
    </row>
    <row r="2" spans="1:8" s="227" customFormat="1" ht="6" customHeight="1">
      <c r="A2" s="464"/>
      <c r="B2" s="465"/>
      <c r="C2" s="464"/>
      <c r="D2" s="464"/>
      <c r="E2" s="464"/>
      <c r="F2" s="464"/>
      <c r="G2" s="464"/>
      <c r="H2" s="464"/>
    </row>
    <row r="3" spans="2:11" s="227" customFormat="1" ht="13.5" customHeight="1">
      <c r="B3" s="230"/>
      <c r="C3" s="511" t="s">
        <v>465</v>
      </c>
      <c r="D3" s="511"/>
      <c r="E3" s="511"/>
      <c r="F3" s="511"/>
      <c r="G3" s="511"/>
      <c r="H3" s="230"/>
      <c r="I3" s="230"/>
      <c r="J3" s="181"/>
      <c r="K3" s="181"/>
    </row>
    <row r="4" spans="2:11" s="227" customFormat="1" ht="13.5" customHeight="1">
      <c r="B4" s="230"/>
      <c r="C4" s="511" t="s">
        <v>145</v>
      </c>
      <c r="D4" s="511"/>
      <c r="E4" s="511"/>
      <c r="F4" s="511"/>
      <c r="G4" s="511"/>
      <c r="H4" s="230"/>
      <c r="I4" s="230"/>
      <c r="J4" s="181"/>
      <c r="K4" s="181"/>
    </row>
    <row r="5" spans="2:11" s="227" customFormat="1" ht="13.5" customHeight="1">
      <c r="B5" s="230"/>
      <c r="C5" s="511" t="s">
        <v>467</v>
      </c>
      <c r="D5" s="511"/>
      <c r="E5" s="511"/>
      <c r="F5" s="511"/>
      <c r="G5" s="511"/>
      <c r="H5" s="230"/>
      <c r="I5" s="230"/>
      <c r="J5" s="181"/>
      <c r="K5" s="181"/>
    </row>
    <row r="6" spans="2:11" s="227" customFormat="1" ht="13.5" customHeight="1">
      <c r="B6" s="230"/>
      <c r="C6" s="511" t="s">
        <v>1</v>
      </c>
      <c r="D6" s="511"/>
      <c r="E6" s="511"/>
      <c r="F6" s="511"/>
      <c r="G6" s="511"/>
      <c r="H6" s="230"/>
      <c r="I6" s="230"/>
      <c r="J6" s="181"/>
      <c r="K6" s="181"/>
    </row>
    <row r="7" spans="1:13" s="227" customFormat="1" ht="19.5" customHeight="1">
      <c r="A7" s="232"/>
      <c r="B7" s="233" t="s">
        <v>4</v>
      </c>
      <c r="C7" s="495" t="s">
        <v>452</v>
      </c>
      <c r="D7" s="495"/>
      <c r="E7" s="495"/>
      <c r="F7" s="495"/>
      <c r="G7" s="495"/>
      <c r="H7" s="495"/>
      <c r="I7" s="495"/>
      <c r="J7" s="495"/>
      <c r="K7" s="314"/>
      <c r="L7" s="314"/>
      <c r="M7" s="314"/>
    </row>
    <row r="8" spans="1:9" s="227" customFormat="1" ht="6.75" customHeight="1">
      <c r="A8" s="512"/>
      <c r="B8" s="512"/>
      <c r="C8" s="512"/>
      <c r="D8" s="512"/>
      <c r="E8" s="512"/>
      <c r="F8" s="512"/>
      <c r="G8" s="512"/>
      <c r="H8" s="512"/>
      <c r="I8" s="512"/>
    </row>
    <row r="9" spans="1:9" s="227" customFormat="1" ht="3" customHeight="1">
      <c r="A9" s="512"/>
      <c r="B9" s="512"/>
      <c r="C9" s="512"/>
      <c r="D9" s="512"/>
      <c r="E9" s="512"/>
      <c r="F9" s="512"/>
      <c r="G9" s="512"/>
      <c r="H9" s="512"/>
      <c r="I9" s="512"/>
    </row>
    <row r="10" spans="1:9" s="319" customFormat="1" ht="12">
      <c r="A10" s="315"/>
      <c r="B10" s="541" t="s">
        <v>76</v>
      </c>
      <c r="C10" s="541"/>
      <c r="D10" s="316" t="s">
        <v>146</v>
      </c>
      <c r="E10" s="316" t="s">
        <v>147</v>
      </c>
      <c r="F10" s="317" t="s">
        <v>148</v>
      </c>
      <c r="G10" s="317" t="s">
        <v>149</v>
      </c>
      <c r="H10" s="317" t="s">
        <v>150</v>
      </c>
      <c r="I10" s="318"/>
    </row>
    <row r="11" spans="1:9" s="319" customFormat="1" ht="12">
      <c r="A11" s="320"/>
      <c r="B11" s="542"/>
      <c r="C11" s="542"/>
      <c r="D11" s="321">
        <v>1</v>
      </c>
      <c r="E11" s="321">
        <v>2</v>
      </c>
      <c r="F11" s="322">
        <v>3</v>
      </c>
      <c r="G11" s="322" t="s">
        <v>151</v>
      </c>
      <c r="H11" s="322" t="s">
        <v>152</v>
      </c>
      <c r="I11" s="323"/>
    </row>
    <row r="12" spans="1:9" s="227" customFormat="1" ht="3" customHeight="1">
      <c r="A12" s="543"/>
      <c r="B12" s="512"/>
      <c r="C12" s="512"/>
      <c r="D12" s="512"/>
      <c r="E12" s="512"/>
      <c r="F12" s="512"/>
      <c r="G12" s="512"/>
      <c r="H12" s="512"/>
      <c r="I12" s="544"/>
    </row>
    <row r="13" spans="1:11" s="227" customFormat="1" ht="3" customHeight="1">
      <c r="A13" s="545"/>
      <c r="B13" s="546"/>
      <c r="C13" s="546"/>
      <c r="D13" s="546"/>
      <c r="E13" s="546"/>
      <c r="F13" s="546"/>
      <c r="G13" s="546"/>
      <c r="H13" s="546"/>
      <c r="I13" s="547"/>
      <c r="J13" s="181"/>
      <c r="K13" s="181"/>
    </row>
    <row r="14" spans="1:11" s="227" customFormat="1" ht="12">
      <c r="A14" s="256"/>
      <c r="B14" s="548" t="s">
        <v>6</v>
      </c>
      <c r="C14" s="548"/>
      <c r="D14" s="324">
        <f>+D16+D26</f>
        <v>3274235</v>
      </c>
      <c r="E14" s="324">
        <f>+E16+E26</f>
        <v>44841721</v>
      </c>
      <c r="F14" s="324">
        <f>+F16+F26</f>
        <v>45004891</v>
      </c>
      <c r="G14" s="324">
        <f>+G16+G26</f>
        <v>3111065</v>
      </c>
      <c r="H14" s="324">
        <f>+H16+H26</f>
        <v>-163170</v>
      </c>
      <c r="I14" s="325"/>
      <c r="J14" s="181"/>
      <c r="K14" s="181"/>
    </row>
    <row r="15" spans="1:11" s="227" customFormat="1" ht="4.5" customHeight="1">
      <c r="A15" s="256"/>
      <c r="B15" s="326"/>
      <c r="C15" s="326"/>
      <c r="D15" s="324"/>
      <c r="E15" s="324"/>
      <c r="F15" s="324"/>
      <c r="G15" s="324"/>
      <c r="H15" s="324"/>
      <c r="I15" s="325"/>
      <c r="J15" s="181"/>
      <c r="K15" s="181"/>
    </row>
    <row r="16" spans="1:11" s="227" customFormat="1" ht="20.25">
      <c r="A16" s="327"/>
      <c r="B16" s="513" t="s">
        <v>8</v>
      </c>
      <c r="C16" s="513"/>
      <c r="D16" s="328">
        <f>SUM(D18:D24)</f>
        <v>2545665</v>
      </c>
      <c r="E16" s="328">
        <f>SUM(E18:E24)</f>
        <v>44841721</v>
      </c>
      <c r="F16" s="328">
        <f>SUM(F18:F24)</f>
        <v>44877451</v>
      </c>
      <c r="G16" s="328">
        <f>D16+E16-F16</f>
        <v>2509935</v>
      </c>
      <c r="H16" s="328">
        <f>G16-D16</f>
        <v>-35730</v>
      </c>
      <c r="I16" s="329"/>
      <c r="J16" s="181"/>
      <c r="K16" s="330"/>
    </row>
    <row r="17" spans="1:11" s="227" customFormat="1" ht="4.5" customHeight="1">
      <c r="A17" s="243"/>
      <c r="B17" s="228"/>
      <c r="C17" s="228"/>
      <c r="D17" s="331"/>
      <c r="E17" s="331"/>
      <c r="F17" s="331"/>
      <c r="G17" s="331"/>
      <c r="H17" s="331"/>
      <c r="I17" s="332"/>
      <c r="J17" s="181"/>
      <c r="K17" s="330"/>
    </row>
    <row r="18" spans="1:11" s="227" customFormat="1" ht="19.5" customHeight="1">
      <c r="A18" s="243"/>
      <c r="B18" s="538" t="s">
        <v>10</v>
      </c>
      <c r="C18" s="538"/>
      <c r="D18" s="333">
        <f>+'ESF-OK'!E18</f>
        <v>288884</v>
      </c>
      <c r="E18" s="333">
        <v>23432256</v>
      </c>
      <c r="F18" s="333">
        <v>23218688</v>
      </c>
      <c r="G18" s="255">
        <f aca="true" t="shared" si="0" ref="G18:G24">D18+E18-F18</f>
        <v>502452</v>
      </c>
      <c r="H18" s="255">
        <f aca="true" t="shared" si="1" ref="H18:H24">G18-D18</f>
        <v>213568</v>
      </c>
      <c r="I18" s="332"/>
      <c r="J18" s="181"/>
      <c r="K18" s="330" t="str">
        <f>IF(G18='ESF-OK'!D18," ","Error")</f>
        <v> </v>
      </c>
    </row>
    <row r="19" spans="1:13" s="227" customFormat="1" ht="19.5" customHeight="1">
      <c r="A19" s="243"/>
      <c r="B19" s="538" t="s">
        <v>12</v>
      </c>
      <c r="C19" s="538"/>
      <c r="D19" s="333">
        <f>+'ESF-OK'!E19</f>
        <v>2167913</v>
      </c>
      <c r="E19" s="333">
        <v>21389402</v>
      </c>
      <c r="F19" s="333">
        <v>21658763</v>
      </c>
      <c r="G19" s="255">
        <f t="shared" si="0"/>
        <v>1898552</v>
      </c>
      <c r="H19" s="255">
        <f t="shared" si="1"/>
        <v>-269361</v>
      </c>
      <c r="I19" s="332"/>
      <c r="J19" s="181"/>
      <c r="K19" s="330" t="str">
        <f>IF(G19='ESF-OK'!D19," ","Error")</f>
        <v> </v>
      </c>
      <c r="M19" s="466"/>
    </row>
    <row r="20" spans="1:11" s="227" customFormat="1" ht="19.5" customHeight="1">
      <c r="A20" s="243"/>
      <c r="B20" s="538" t="s">
        <v>14</v>
      </c>
      <c r="C20" s="538"/>
      <c r="D20" s="333">
        <f>+'ESF-OK'!E20</f>
        <v>0</v>
      </c>
      <c r="E20" s="333">
        <v>0</v>
      </c>
      <c r="F20" s="333">
        <v>0</v>
      </c>
      <c r="G20" s="255">
        <f t="shared" si="0"/>
        <v>0</v>
      </c>
      <c r="H20" s="255">
        <f t="shared" si="1"/>
        <v>0</v>
      </c>
      <c r="I20" s="332"/>
      <c r="J20" s="181"/>
      <c r="K20" s="330" t="str">
        <f>IF(G20='ESF-OK'!D20," ","Error")</f>
        <v> </v>
      </c>
    </row>
    <row r="21" spans="1:14" s="227" customFormat="1" ht="19.5" customHeight="1">
      <c r="A21" s="243"/>
      <c r="B21" s="538" t="s">
        <v>16</v>
      </c>
      <c r="C21" s="538"/>
      <c r="D21" s="333">
        <f>+'ESF-OK'!E21</f>
        <v>0</v>
      </c>
      <c r="E21" s="333">
        <v>0</v>
      </c>
      <c r="F21" s="333">
        <v>0</v>
      </c>
      <c r="G21" s="255">
        <f t="shared" si="0"/>
        <v>0</v>
      </c>
      <c r="H21" s="255">
        <f t="shared" si="1"/>
        <v>0</v>
      </c>
      <c r="I21" s="332"/>
      <c r="J21" s="181"/>
      <c r="K21" s="330" t="str">
        <f>IF(G21='ESF-OK'!D21," ","Error")</f>
        <v> </v>
      </c>
      <c r="N21" s="227" t="s">
        <v>134</v>
      </c>
    </row>
    <row r="22" spans="1:11" s="227" customFormat="1" ht="19.5" customHeight="1">
      <c r="A22" s="243"/>
      <c r="B22" s="538" t="s">
        <v>18</v>
      </c>
      <c r="C22" s="538"/>
      <c r="D22" s="333">
        <f>+'ESF-OK'!E22</f>
        <v>0</v>
      </c>
      <c r="E22" s="333">
        <v>0</v>
      </c>
      <c r="F22" s="333">
        <v>0</v>
      </c>
      <c r="G22" s="255">
        <f t="shared" si="0"/>
        <v>0</v>
      </c>
      <c r="H22" s="255">
        <f t="shared" si="1"/>
        <v>0</v>
      </c>
      <c r="I22" s="332"/>
      <c r="J22" s="181"/>
      <c r="K22" s="330" t="str">
        <f>IF(G22='ESF-OK'!D22," ","Error")</f>
        <v> </v>
      </c>
    </row>
    <row r="23" spans="1:12" s="227" customFormat="1" ht="19.5" customHeight="1">
      <c r="A23" s="243"/>
      <c r="B23" s="538" t="s">
        <v>20</v>
      </c>
      <c r="C23" s="538"/>
      <c r="D23" s="333">
        <f>+'ESF-OK'!E23</f>
        <v>0</v>
      </c>
      <c r="E23" s="333">
        <v>0</v>
      </c>
      <c r="F23" s="333">
        <v>0</v>
      </c>
      <c r="G23" s="255">
        <f t="shared" si="0"/>
        <v>0</v>
      </c>
      <c r="H23" s="255">
        <f t="shared" si="1"/>
        <v>0</v>
      </c>
      <c r="I23" s="332"/>
      <c r="J23" s="181"/>
      <c r="K23" s="330" t="str">
        <f>IF(G23='ESF-OK'!D23," ","Error")</f>
        <v> </v>
      </c>
      <c r="L23" s="227" t="s">
        <v>134</v>
      </c>
    </row>
    <row r="24" spans="1:11" ht="19.5" customHeight="1">
      <c r="A24" s="243"/>
      <c r="B24" s="538" t="s">
        <v>22</v>
      </c>
      <c r="C24" s="538"/>
      <c r="D24" s="333">
        <f>+'ESF-OK'!E24</f>
        <v>88868</v>
      </c>
      <c r="E24" s="333">
        <v>20063</v>
      </c>
      <c r="F24" s="333">
        <f>0</f>
        <v>0</v>
      </c>
      <c r="G24" s="255">
        <f t="shared" si="0"/>
        <v>108931</v>
      </c>
      <c r="H24" s="255">
        <f t="shared" si="1"/>
        <v>20063</v>
      </c>
      <c r="I24" s="332"/>
      <c r="K24" s="330" t="str">
        <f>IF(G24='ESF-OK'!D24," ","Error")</f>
        <v> </v>
      </c>
    </row>
    <row r="25" spans="1:11" ht="20.25">
      <c r="A25" s="243"/>
      <c r="B25" s="334"/>
      <c r="C25" s="334"/>
      <c r="D25" s="335"/>
      <c r="E25" s="335"/>
      <c r="F25" s="335"/>
      <c r="G25" s="335"/>
      <c r="H25" s="335"/>
      <c r="I25" s="332"/>
      <c r="K25" s="330"/>
    </row>
    <row r="26" spans="1:11" ht="20.25">
      <c r="A26" s="327"/>
      <c r="B26" s="513" t="s">
        <v>27</v>
      </c>
      <c r="C26" s="513"/>
      <c r="D26" s="328">
        <f>SUM(D28:D36)</f>
        <v>728570</v>
      </c>
      <c r="E26" s="328">
        <f>SUM(E28:E36)</f>
        <v>0</v>
      </c>
      <c r="F26" s="328">
        <f>SUM(F28:F36)</f>
        <v>127440</v>
      </c>
      <c r="G26" s="328">
        <f>D26+E26-F26</f>
        <v>601130</v>
      </c>
      <c r="H26" s="328">
        <f>G26-D26</f>
        <v>-127440</v>
      </c>
      <c r="I26" s="329"/>
      <c r="K26" s="330"/>
    </row>
    <row r="27" spans="1:11" ht="4.5" customHeight="1">
      <c r="A27" s="243"/>
      <c r="B27" s="228"/>
      <c r="C27" s="334"/>
      <c r="D27" s="331"/>
      <c r="E27" s="331"/>
      <c r="F27" s="331"/>
      <c r="G27" s="331"/>
      <c r="H27" s="331"/>
      <c r="I27" s="332"/>
      <c r="K27" s="330"/>
    </row>
    <row r="28" spans="1:11" ht="19.5" customHeight="1">
      <c r="A28" s="243"/>
      <c r="B28" s="538" t="s">
        <v>29</v>
      </c>
      <c r="C28" s="538"/>
      <c r="D28" s="333">
        <f>+'ESF-OK'!E31</f>
        <v>0</v>
      </c>
      <c r="E28" s="333">
        <v>0</v>
      </c>
      <c r="F28" s="333">
        <v>0</v>
      </c>
      <c r="G28" s="255">
        <f>D28+E28-F28</f>
        <v>0</v>
      </c>
      <c r="H28" s="255">
        <f>G28-D28</f>
        <v>0</v>
      </c>
      <c r="I28" s="332"/>
      <c r="K28" s="330" t="str">
        <f>IF(G28='ESF-OK'!D31," ","error")</f>
        <v> </v>
      </c>
    </row>
    <row r="29" spans="1:11" ht="19.5" customHeight="1">
      <c r="A29" s="243"/>
      <c r="B29" s="538" t="s">
        <v>31</v>
      </c>
      <c r="C29" s="538"/>
      <c r="D29" s="333">
        <f>+'ESF-OK'!E32</f>
        <v>0</v>
      </c>
      <c r="E29" s="333">
        <v>0</v>
      </c>
      <c r="F29" s="333">
        <v>0</v>
      </c>
      <c r="G29" s="255">
        <f aca="true" t="shared" si="2" ref="G29:G36">D29+E29-F29</f>
        <v>0</v>
      </c>
      <c r="H29" s="255">
        <f aca="true" t="shared" si="3" ref="H29:H36">G29-D29</f>
        <v>0</v>
      </c>
      <c r="I29" s="332"/>
      <c r="K29" s="330" t="str">
        <f>IF(G29='ESF-OK'!D32," ","error")</f>
        <v> </v>
      </c>
    </row>
    <row r="30" spans="1:11" ht="19.5" customHeight="1">
      <c r="A30" s="243"/>
      <c r="B30" s="538" t="s">
        <v>33</v>
      </c>
      <c r="C30" s="538"/>
      <c r="D30" s="333">
        <f>+'ESF-OK'!E33</f>
        <v>1699230</v>
      </c>
      <c r="E30" s="333">
        <v>0</v>
      </c>
      <c r="F30" s="333">
        <v>0</v>
      </c>
      <c r="G30" s="255">
        <f t="shared" si="2"/>
        <v>1699230</v>
      </c>
      <c r="H30" s="255">
        <f t="shared" si="3"/>
        <v>0</v>
      </c>
      <c r="I30" s="332"/>
      <c r="K30" s="330" t="str">
        <f>IF(G30='ESF-OK'!D33," ","error")</f>
        <v> </v>
      </c>
    </row>
    <row r="31" spans="1:11" ht="19.5" customHeight="1">
      <c r="A31" s="243"/>
      <c r="B31" s="538" t="s">
        <v>153</v>
      </c>
      <c r="C31" s="538"/>
      <c r="D31" s="333">
        <f>+'ESF-OK'!E34</f>
        <v>312932</v>
      </c>
      <c r="E31" s="333">
        <v>0</v>
      </c>
      <c r="F31" s="333">
        <v>0</v>
      </c>
      <c r="G31" s="255">
        <f t="shared" si="2"/>
        <v>312932</v>
      </c>
      <c r="H31" s="255">
        <f t="shared" si="3"/>
        <v>0</v>
      </c>
      <c r="I31" s="332"/>
      <c r="K31" s="330" t="str">
        <f>IF(G31='ESF-OK'!D34," ","error")</f>
        <v> </v>
      </c>
    </row>
    <row r="32" spans="1:11" ht="19.5" customHeight="1">
      <c r="A32" s="243"/>
      <c r="B32" s="538" t="s">
        <v>37</v>
      </c>
      <c r="C32" s="538"/>
      <c r="D32" s="333">
        <f>+'ESF-OK'!E35</f>
        <v>0</v>
      </c>
      <c r="E32" s="333">
        <v>0</v>
      </c>
      <c r="F32" s="333">
        <v>0</v>
      </c>
      <c r="G32" s="255">
        <f t="shared" si="2"/>
        <v>0</v>
      </c>
      <c r="H32" s="255">
        <f t="shared" si="3"/>
        <v>0</v>
      </c>
      <c r="I32" s="332"/>
      <c r="K32" s="330" t="str">
        <f>IF(G32='ESF-OK'!D35," ","error")</f>
        <v> </v>
      </c>
    </row>
    <row r="33" spans="1:11" ht="19.5" customHeight="1">
      <c r="A33" s="243"/>
      <c r="B33" s="538" t="s">
        <v>39</v>
      </c>
      <c r="C33" s="538"/>
      <c r="D33" s="333">
        <f>+'ESF-OK'!E36</f>
        <v>-1283592</v>
      </c>
      <c r="E33" s="333">
        <v>0</v>
      </c>
      <c r="F33" s="333">
        <v>127440</v>
      </c>
      <c r="G33" s="255">
        <f t="shared" si="2"/>
        <v>-1411032</v>
      </c>
      <c r="H33" s="255">
        <f t="shared" si="3"/>
        <v>-127440</v>
      </c>
      <c r="I33" s="332"/>
      <c r="K33" s="330" t="str">
        <f>IF(G33='ESF-OK'!D36," ","error")</f>
        <v> </v>
      </c>
    </row>
    <row r="34" spans="1:11" ht="19.5" customHeight="1">
      <c r="A34" s="243"/>
      <c r="B34" s="538" t="s">
        <v>41</v>
      </c>
      <c r="C34" s="538"/>
      <c r="D34" s="333">
        <f>+'ESF-OK'!E37</f>
        <v>0</v>
      </c>
      <c r="E34" s="333">
        <v>0</v>
      </c>
      <c r="F34" s="333">
        <v>0</v>
      </c>
      <c r="G34" s="255">
        <f t="shared" si="2"/>
        <v>0</v>
      </c>
      <c r="H34" s="255">
        <f t="shared" si="3"/>
        <v>0</v>
      </c>
      <c r="I34" s="332"/>
      <c r="K34" s="330" t="str">
        <f>IF(G34='ESF-OK'!D37," ","error")</f>
        <v> </v>
      </c>
    </row>
    <row r="35" spans="1:11" ht="19.5" customHeight="1">
      <c r="A35" s="243"/>
      <c r="B35" s="538" t="s">
        <v>42</v>
      </c>
      <c r="C35" s="538"/>
      <c r="D35" s="333">
        <f>+'ESF-OK'!E38</f>
        <v>0</v>
      </c>
      <c r="E35" s="333">
        <v>0</v>
      </c>
      <c r="F35" s="333">
        <v>0</v>
      </c>
      <c r="G35" s="255">
        <f t="shared" si="2"/>
        <v>0</v>
      </c>
      <c r="H35" s="255">
        <f t="shared" si="3"/>
        <v>0</v>
      </c>
      <c r="I35" s="332"/>
      <c r="K35" s="330" t="str">
        <f>IF(G35='ESF-OK'!D38," ","error")</f>
        <v> </v>
      </c>
    </row>
    <row r="36" spans="1:11" ht="19.5" customHeight="1">
      <c r="A36" s="243"/>
      <c r="B36" s="538" t="s">
        <v>44</v>
      </c>
      <c r="C36" s="538"/>
      <c r="D36" s="333">
        <f>+'ESF-OK'!E39</f>
        <v>0</v>
      </c>
      <c r="E36" s="333">
        <v>0</v>
      </c>
      <c r="F36" s="333">
        <v>0</v>
      </c>
      <c r="G36" s="255">
        <f t="shared" si="2"/>
        <v>0</v>
      </c>
      <c r="H36" s="255">
        <f t="shared" si="3"/>
        <v>0</v>
      </c>
      <c r="I36" s="332"/>
      <c r="K36" s="330" t="str">
        <f>IF(G36='ESF-OK'!D39," ","error")</f>
        <v> </v>
      </c>
    </row>
    <row r="37" spans="1:11" ht="20.25">
      <c r="A37" s="243"/>
      <c r="B37" s="334"/>
      <c r="C37" s="334"/>
      <c r="D37" s="335"/>
      <c r="E37" s="331"/>
      <c r="F37" s="331"/>
      <c r="G37" s="331"/>
      <c r="H37" s="331"/>
      <c r="I37" s="332"/>
      <c r="K37" s="330"/>
    </row>
    <row r="38" spans="1:9" ht="6" customHeight="1">
      <c r="A38" s="549"/>
      <c r="B38" s="550"/>
      <c r="C38" s="550"/>
      <c r="D38" s="550"/>
      <c r="E38" s="550"/>
      <c r="F38" s="550"/>
      <c r="G38" s="550"/>
      <c r="H38" s="550"/>
      <c r="I38" s="551"/>
    </row>
    <row r="39" spans="1:9" ht="6" customHeight="1">
      <c r="A39" s="336"/>
      <c r="B39" s="337"/>
      <c r="C39" s="338"/>
      <c r="E39" s="336"/>
      <c r="F39" s="336"/>
      <c r="G39" s="336"/>
      <c r="H39" s="336"/>
      <c r="I39" s="336"/>
    </row>
    <row r="40" spans="1:17" ht="15" customHeight="1">
      <c r="A40" s="227"/>
      <c r="B40" s="509" t="s">
        <v>78</v>
      </c>
      <c r="C40" s="509"/>
      <c r="D40" s="509"/>
      <c r="E40" s="509"/>
      <c r="F40" s="509"/>
      <c r="G40" s="509"/>
      <c r="H40" s="509"/>
      <c r="I40" s="245"/>
      <c r="J40" s="245"/>
      <c r="K40" s="227"/>
      <c r="L40" s="227"/>
      <c r="M40" s="227"/>
      <c r="N40" s="227"/>
      <c r="O40" s="227"/>
      <c r="P40" s="227"/>
      <c r="Q40" s="227"/>
    </row>
    <row r="41" spans="1:17" ht="9.75" customHeight="1">
      <c r="A41" s="227"/>
      <c r="B41" s="245"/>
      <c r="C41" s="269"/>
      <c r="D41" s="270"/>
      <c r="E41" s="270"/>
      <c r="F41" s="227"/>
      <c r="G41" s="271"/>
      <c r="H41" s="269"/>
      <c r="I41" s="270"/>
      <c r="J41" s="270"/>
      <c r="K41" s="227"/>
      <c r="L41" s="227"/>
      <c r="M41" s="227"/>
      <c r="N41" s="227"/>
      <c r="O41" s="227"/>
      <c r="P41" s="227"/>
      <c r="Q41" s="227"/>
    </row>
    <row r="42" spans="2:10" s="17" customFormat="1" ht="78" customHeight="1">
      <c r="B42" s="42"/>
      <c r="C42" s="506"/>
      <c r="D42" s="506"/>
      <c r="E42" s="44"/>
      <c r="G42" s="507"/>
      <c r="H42" s="507"/>
      <c r="I42" s="44"/>
      <c r="J42" s="44"/>
    </row>
    <row r="43" spans="2:10" s="17" customFormat="1" ht="13.5" customHeight="1">
      <c r="B43" s="46"/>
      <c r="C43" s="537" t="s">
        <v>459</v>
      </c>
      <c r="D43" s="537"/>
      <c r="E43" s="44"/>
      <c r="F43" s="44"/>
      <c r="G43" s="502" t="s">
        <v>449</v>
      </c>
      <c r="H43" s="502"/>
      <c r="I43" s="35"/>
      <c r="J43" s="44"/>
    </row>
    <row r="44" spans="2:10" s="17" customFormat="1" ht="13.5" customHeight="1">
      <c r="B44" s="47"/>
      <c r="C44" s="503" t="s">
        <v>451</v>
      </c>
      <c r="D44" s="503"/>
      <c r="E44" s="48"/>
      <c r="F44" s="48"/>
      <c r="G44" s="503" t="s">
        <v>450</v>
      </c>
      <c r="H44" s="503"/>
      <c r="I44" s="35"/>
      <c r="J44" s="44"/>
    </row>
    <row r="45" spans="2:7" ht="12">
      <c r="B45" s="227"/>
      <c r="C45" s="227"/>
      <c r="D45" s="291"/>
      <c r="E45" s="227"/>
      <c r="F45" s="227"/>
      <c r="G45" s="227"/>
    </row>
    <row r="46" spans="2:7" ht="12">
      <c r="B46" s="227"/>
      <c r="C46" s="227"/>
      <c r="D46" s="291"/>
      <c r="E46" s="227"/>
      <c r="F46" s="227"/>
      <c r="G46" s="227"/>
    </row>
  </sheetData>
  <sheetProtection formatCells="0" selectLockedCells="1"/>
  <mergeCells count="39">
    <mergeCell ref="B35:C35"/>
    <mergeCell ref="B36:C36"/>
    <mergeCell ref="A38:I38"/>
    <mergeCell ref="B23:C23"/>
    <mergeCell ref="B24:C24"/>
    <mergeCell ref="B26:C26"/>
    <mergeCell ref="B31:C31"/>
    <mergeCell ref="B32:C32"/>
    <mergeCell ref="B33:C33"/>
    <mergeCell ref="A12:I12"/>
    <mergeCell ref="A13:I13"/>
    <mergeCell ref="B14:C14"/>
    <mergeCell ref="B16:C16"/>
    <mergeCell ref="B18:C18"/>
    <mergeCell ref="B40:H40"/>
    <mergeCell ref="B19:C19"/>
    <mergeCell ref="B34:C34"/>
    <mergeCell ref="B21:C21"/>
    <mergeCell ref="B22:C22"/>
    <mergeCell ref="C1:E1"/>
    <mergeCell ref="F1:H1"/>
    <mergeCell ref="C3:G3"/>
    <mergeCell ref="C4:G4"/>
    <mergeCell ref="C5:G5"/>
    <mergeCell ref="B20:C20"/>
    <mergeCell ref="C6:G6"/>
    <mergeCell ref="A8:I8"/>
    <mergeCell ref="A9:I9"/>
    <mergeCell ref="B10:C11"/>
    <mergeCell ref="C7:J7"/>
    <mergeCell ref="C42:D42"/>
    <mergeCell ref="G42:H42"/>
    <mergeCell ref="C43:D43"/>
    <mergeCell ref="G43:H43"/>
    <mergeCell ref="C44:D44"/>
    <mergeCell ref="G44:H44"/>
    <mergeCell ref="B28:C28"/>
    <mergeCell ref="B29:C29"/>
    <mergeCell ref="B30:C30"/>
  </mergeCells>
  <printOptions horizontalCentered="1" verticalCentered="1"/>
  <pageMargins left="0.5905511811023623" right="0" top="0.984251968503937" bottom="0.5905511811023623" header="0" footer="0"/>
  <pageSetup fitToHeight="1" fitToWidth="1" horizontalDpi="600" verticalDpi="600" orientation="landscape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view="pageBreakPreview" zoomScale="130" zoomScaleSheetLayoutView="130" zoomScalePageLayoutView="0" workbookViewId="0" topLeftCell="A1">
      <selection activeCell="C20" sqref="C20:D20"/>
    </sheetView>
  </sheetViews>
  <sheetFormatPr defaultColWidth="11.421875" defaultRowHeight="15"/>
  <cols>
    <col min="1" max="1" width="4.8515625" style="341" customWidth="1"/>
    <col min="2" max="2" width="14.57421875" style="341" customWidth="1"/>
    <col min="3" max="3" width="18.8515625" style="341" customWidth="1"/>
    <col min="4" max="4" width="21.8515625" style="341" customWidth="1"/>
    <col min="5" max="5" width="3.421875" style="341" customWidth="1"/>
    <col min="6" max="6" width="22.28125" style="341" customWidth="1"/>
    <col min="7" max="7" width="29.7109375" style="341" customWidth="1"/>
    <col min="8" max="8" width="20.7109375" style="341" customWidth="1"/>
    <col min="9" max="9" width="20.8515625" style="341" customWidth="1"/>
    <col min="10" max="10" width="3.7109375" style="341" customWidth="1"/>
    <col min="11" max="16384" width="11.421875" style="202" customWidth="1"/>
  </cols>
  <sheetData>
    <row r="1" spans="1:17" s="191" customFormat="1" ht="6" customHeight="1">
      <c r="A1" s="201"/>
      <c r="B1" s="340"/>
      <c r="C1" s="195"/>
      <c r="D1" s="220"/>
      <c r="E1" s="220"/>
      <c r="F1" s="220"/>
      <c r="G1" s="220"/>
      <c r="H1" s="220"/>
      <c r="I1" s="220"/>
      <c r="J1" s="220"/>
      <c r="K1" s="341"/>
      <c r="P1" s="202"/>
      <c r="Q1" s="202"/>
    </row>
    <row r="2" spans="1:10" ht="6" customHeight="1">
      <c r="A2" s="202"/>
      <c r="B2" s="342"/>
      <c r="C2" s="202"/>
      <c r="D2" s="202"/>
      <c r="E2" s="202"/>
      <c r="F2" s="202"/>
      <c r="G2" s="202"/>
      <c r="H2" s="202"/>
      <c r="I2" s="202"/>
      <c r="J2" s="202"/>
    </row>
    <row r="3" ht="6" customHeight="1"/>
    <row r="4" spans="2:10" ht="13.5" customHeight="1">
      <c r="B4" s="343"/>
      <c r="C4" s="554" t="s">
        <v>465</v>
      </c>
      <c r="D4" s="554"/>
      <c r="E4" s="554"/>
      <c r="F4" s="554"/>
      <c r="G4" s="554"/>
      <c r="H4" s="554"/>
      <c r="I4" s="343"/>
      <c r="J4" s="343"/>
    </row>
    <row r="5" spans="2:10" ht="13.5" customHeight="1">
      <c r="B5" s="343"/>
      <c r="C5" s="554" t="s">
        <v>154</v>
      </c>
      <c r="D5" s="554"/>
      <c r="E5" s="554"/>
      <c r="F5" s="554"/>
      <c r="G5" s="554"/>
      <c r="H5" s="554"/>
      <c r="I5" s="343"/>
      <c r="J5" s="343"/>
    </row>
    <row r="6" spans="2:10" ht="13.5" customHeight="1">
      <c r="B6" s="343"/>
      <c r="C6" s="554" t="s">
        <v>467</v>
      </c>
      <c r="D6" s="554"/>
      <c r="E6" s="554"/>
      <c r="F6" s="554"/>
      <c r="G6" s="554"/>
      <c r="H6" s="554"/>
      <c r="I6" s="343"/>
      <c r="J6" s="343"/>
    </row>
    <row r="7" spans="2:10" ht="13.5" customHeight="1">
      <c r="B7" s="343"/>
      <c r="C7" s="554" t="s">
        <v>1</v>
      </c>
      <c r="D7" s="554"/>
      <c r="E7" s="554"/>
      <c r="F7" s="554"/>
      <c r="G7" s="554"/>
      <c r="H7" s="554"/>
      <c r="I7" s="343"/>
      <c r="J7" s="343"/>
    </row>
    <row r="8" spans="1:10" ht="6" customHeight="1">
      <c r="A8" s="344"/>
      <c r="B8" s="555"/>
      <c r="C8" s="555"/>
      <c r="D8" s="556"/>
      <c r="E8" s="556"/>
      <c r="F8" s="556"/>
      <c r="G8" s="556"/>
      <c r="H8" s="556"/>
      <c r="I8" s="556"/>
      <c r="J8" s="345"/>
    </row>
    <row r="9" spans="1:10" ht="19.5" customHeight="1">
      <c r="A9" s="344"/>
      <c r="B9" s="346" t="s">
        <v>4</v>
      </c>
      <c r="C9" s="495" t="s">
        <v>452</v>
      </c>
      <c r="D9" s="495"/>
      <c r="E9" s="495"/>
      <c r="F9" s="495"/>
      <c r="G9" s="495"/>
      <c r="H9" s="495"/>
      <c r="I9" s="495"/>
      <c r="J9" s="495"/>
    </row>
    <row r="10" spans="1:10" ht="4.5" customHeight="1">
      <c r="A10" s="347"/>
      <c r="B10" s="557"/>
      <c r="C10" s="557"/>
      <c r="D10" s="557"/>
      <c r="E10" s="557"/>
      <c r="F10" s="557"/>
      <c r="G10" s="557"/>
      <c r="H10" s="557"/>
      <c r="I10" s="557"/>
      <c r="J10" s="557"/>
    </row>
    <row r="11" spans="1:10" ht="3" customHeight="1">
      <c r="A11" s="347"/>
      <c r="B11" s="557"/>
      <c r="C11" s="557"/>
      <c r="D11" s="557"/>
      <c r="E11" s="557"/>
      <c r="F11" s="557"/>
      <c r="G11" s="557"/>
      <c r="H11" s="557"/>
      <c r="I11" s="557"/>
      <c r="J11" s="557"/>
    </row>
    <row r="12" spans="1:10" ht="30" customHeight="1">
      <c r="A12" s="348"/>
      <c r="B12" s="558" t="s">
        <v>155</v>
      </c>
      <c r="C12" s="558"/>
      <c r="D12" s="558"/>
      <c r="E12" s="349"/>
      <c r="F12" s="350" t="s">
        <v>156</v>
      </c>
      <c r="G12" s="350" t="s">
        <v>157</v>
      </c>
      <c r="H12" s="349" t="s">
        <v>158</v>
      </c>
      <c r="I12" s="349" t="s">
        <v>159</v>
      </c>
      <c r="J12" s="351"/>
    </row>
    <row r="13" spans="1:10" ht="3" customHeight="1">
      <c r="A13" s="352"/>
      <c r="B13" s="557"/>
      <c r="C13" s="557"/>
      <c r="D13" s="557"/>
      <c r="E13" s="557"/>
      <c r="F13" s="557"/>
      <c r="G13" s="557"/>
      <c r="H13" s="557"/>
      <c r="I13" s="557"/>
      <c r="J13" s="559"/>
    </row>
    <row r="14" spans="1:10" ht="9.75" customHeight="1">
      <c r="A14" s="353"/>
      <c r="B14" s="552"/>
      <c r="C14" s="552"/>
      <c r="D14" s="552"/>
      <c r="E14" s="552"/>
      <c r="F14" s="552"/>
      <c r="G14" s="552"/>
      <c r="H14" s="552"/>
      <c r="I14" s="552"/>
      <c r="J14" s="553"/>
    </row>
    <row r="15" spans="1:10" ht="12">
      <c r="A15" s="353"/>
      <c r="B15" s="561" t="s">
        <v>160</v>
      </c>
      <c r="C15" s="561"/>
      <c r="D15" s="561"/>
      <c r="E15" s="354"/>
      <c r="F15" s="354"/>
      <c r="G15" s="354"/>
      <c r="H15" s="354"/>
      <c r="I15" s="354"/>
      <c r="J15" s="355"/>
    </row>
    <row r="16" spans="1:10" ht="12">
      <c r="A16" s="356"/>
      <c r="B16" s="562" t="s">
        <v>161</v>
      </c>
      <c r="C16" s="562"/>
      <c r="D16" s="562"/>
      <c r="E16" s="357"/>
      <c r="F16" s="357"/>
      <c r="G16" s="357"/>
      <c r="H16" s="357"/>
      <c r="I16" s="357"/>
      <c r="J16" s="358"/>
    </row>
    <row r="17" spans="1:10" ht="12">
      <c r="A17" s="356"/>
      <c r="B17" s="561" t="s">
        <v>162</v>
      </c>
      <c r="C17" s="561"/>
      <c r="D17" s="561"/>
      <c r="E17" s="357"/>
      <c r="F17" s="359"/>
      <c r="G17" s="359"/>
      <c r="H17" s="302">
        <f>SUM(H18:H20)</f>
        <v>0</v>
      </c>
      <c r="I17" s="302">
        <f>SUM(I18:I20)</f>
        <v>0</v>
      </c>
      <c r="J17" s="360"/>
    </row>
    <row r="18" spans="1:10" ht="12">
      <c r="A18" s="361"/>
      <c r="B18" s="362"/>
      <c r="C18" s="563" t="s">
        <v>163</v>
      </c>
      <c r="D18" s="563"/>
      <c r="E18" s="357"/>
      <c r="F18" s="363"/>
      <c r="G18" s="363"/>
      <c r="H18" s="364">
        <v>0</v>
      </c>
      <c r="I18" s="364">
        <v>0</v>
      </c>
      <c r="J18" s="365"/>
    </row>
    <row r="19" spans="1:10" ht="12">
      <c r="A19" s="361"/>
      <c r="B19" s="362"/>
      <c r="C19" s="563" t="s">
        <v>164</v>
      </c>
      <c r="D19" s="563"/>
      <c r="E19" s="357"/>
      <c r="F19" s="363"/>
      <c r="G19" s="363"/>
      <c r="H19" s="364">
        <v>0</v>
      </c>
      <c r="I19" s="364">
        <v>0</v>
      </c>
      <c r="J19" s="365"/>
    </row>
    <row r="20" spans="1:10" ht="12">
      <c r="A20" s="361"/>
      <c r="B20" s="362"/>
      <c r="C20" s="563" t="s">
        <v>165</v>
      </c>
      <c r="D20" s="563"/>
      <c r="E20" s="357"/>
      <c r="F20" s="363"/>
      <c r="G20" s="363"/>
      <c r="H20" s="364">
        <v>0</v>
      </c>
      <c r="I20" s="364">
        <v>0</v>
      </c>
      <c r="J20" s="365"/>
    </row>
    <row r="21" spans="1:10" ht="9.75" customHeight="1">
      <c r="A21" s="361"/>
      <c r="B21" s="362"/>
      <c r="C21" s="362"/>
      <c r="D21" s="366"/>
      <c r="E21" s="357"/>
      <c r="F21" s="367"/>
      <c r="G21" s="367"/>
      <c r="H21" s="368"/>
      <c r="I21" s="368"/>
      <c r="J21" s="365"/>
    </row>
    <row r="22" spans="1:10" ht="12">
      <c r="A22" s="356"/>
      <c r="B22" s="561" t="s">
        <v>166</v>
      </c>
      <c r="C22" s="561"/>
      <c r="D22" s="561"/>
      <c r="E22" s="357"/>
      <c r="F22" s="359"/>
      <c r="G22" s="359"/>
      <c r="H22" s="302">
        <f>SUM(H23:H26)</f>
        <v>0</v>
      </c>
      <c r="I22" s="302">
        <f>SUM(I23:I26)</f>
        <v>0</v>
      </c>
      <c r="J22" s="360"/>
    </row>
    <row r="23" spans="1:10" ht="12">
      <c r="A23" s="361"/>
      <c r="B23" s="362"/>
      <c r="C23" s="563" t="s">
        <v>167</v>
      </c>
      <c r="D23" s="563"/>
      <c r="E23" s="357"/>
      <c r="F23" s="363"/>
      <c r="G23" s="363"/>
      <c r="H23" s="364">
        <v>0</v>
      </c>
      <c r="I23" s="364">
        <v>0</v>
      </c>
      <c r="J23" s="365"/>
    </row>
    <row r="24" spans="1:10" ht="12">
      <c r="A24" s="361"/>
      <c r="B24" s="362"/>
      <c r="C24" s="563" t="s">
        <v>168</v>
      </c>
      <c r="D24" s="563"/>
      <c r="E24" s="357"/>
      <c r="F24" s="363"/>
      <c r="G24" s="363"/>
      <c r="H24" s="364">
        <v>0</v>
      </c>
      <c r="I24" s="364">
        <v>0</v>
      </c>
      <c r="J24" s="365"/>
    </row>
    <row r="25" spans="1:10" ht="12">
      <c r="A25" s="361"/>
      <c r="B25" s="362"/>
      <c r="C25" s="563" t="s">
        <v>164</v>
      </c>
      <c r="D25" s="563"/>
      <c r="E25" s="357"/>
      <c r="F25" s="363"/>
      <c r="G25" s="363"/>
      <c r="H25" s="364">
        <v>0</v>
      </c>
      <c r="I25" s="364">
        <v>0</v>
      </c>
      <c r="J25" s="365"/>
    </row>
    <row r="26" spans="1:10" ht="12">
      <c r="A26" s="361"/>
      <c r="B26" s="342"/>
      <c r="C26" s="563" t="s">
        <v>165</v>
      </c>
      <c r="D26" s="563"/>
      <c r="E26" s="357"/>
      <c r="F26" s="363"/>
      <c r="G26" s="363"/>
      <c r="H26" s="369">
        <v>0</v>
      </c>
      <c r="I26" s="369">
        <v>0</v>
      </c>
      <c r="J26" s="365"/>
    </row>
    <row r="27" spans="1:10" ht="9.75" customHeight="1">
      <c r="A27" s="361"/>
      <c r="B27" s="362"/>
      <c r="C27" s="362"/>
      <c r="D27" s="366"/>
      <c r="E27" s="357"/>
      <c r="F27" s="370"/>
      <c r="G27" s="370"/>
      <c r="H27" s="371"/>
      <c r="I27" s="371"/>
      <c r="J27" s="365"/>
    </row>
    <row r="28" spans="1:10" ht="12">
      <c r="A28" s="372"/>
      <c r="B28" s="560" t="s">
        <v>169</v>
      </c>
      <c r="C28" s="560"/>
      <c r="D28" s="560"/>
      <c r="E28" s="373"/>
      <c r="F28" s="374"/>
      <c r="G28" s="374"/>
      <c r="H28" s="375">
        <f>H17+H22</f>
        <v>0</v>
      </c>
      <c r="I28" s="375">
        <f>I17+I22</f>
        <v>0</v>
      </c>
      <c r="J28" s="376"/>
    </row>
    <row r="29" spans="1:10" ht="12">
      <c r="A29" s="356"/>
      <c r="B29" s="362"/>
      <c r="C29" s="362"/>
      <c r="D29" s="377"/>
      <c r="E29" s="357"/>
      <c r="F29" s="370"/>
      <c r="G29" s="370"/>
      <c r="H29" s="371"/>
      <c r="I29" s="371"/>
      <c r="J29" s="360"/>
    </row>
    <row r="30" spans="1:10" ht="12">
      <c r="A30" s="356"/>
      <c r="B30" s="562" t="s">
        <v>170</v>
      </c>
      <c r="C30" s="562"/>
      <c r="D30" s="562"/>
      <c r="E30" s="357"/>
      <c r="F30" s="370"/>
      <c r="G30" s="370"/>
      <c r="H30" s="371"/>
      <c r="I30" s="371"/>
      <c r="J30" s="360"/>
    </row>
    <row r="31" spans="1:10" ht="12">
      <c r="A31" s="356"/>
      <c r="B31" s="561" t="s">
        <v>162</v>
      </c>
      <c r="C31" s="561"/>
      <c r="D31" s="561"/>
      <c r="E31" s="357"/>
      <c r="F31" s="359"/>
      <c r="G31" s="359"/>
      <c r="H31" s="302">
        <f>SUM(H32:H34)</f>
        <v>0</v>
      </c>
      <c r="I31" s="302">
        <f>SUM(I32:I34)</f>
        <v>0</v>
      </c>
      <c r="J31" s="360"/>
    </row>
    <row r="32" spans="1:10" ht="12">
      <c r="A32" s="361"/>
      <c r="B32" s="362"/>
      <c r="C32" s="563" t="s">
        <v>163</v>
      </c>
      <c r="D32" s="563"/>
      <c r="E32" s="357"/>
      <c r="F32" s="363"/>
      <c r="G32" s="363"/>
      <c r="H32" s="364">
        <v>0</v>
      </c>
      <c r="I32" s="364">
        <v>0</v>
      </c>
      <c r="J32" s="365"/>
    </row>
    <row r="33" spans="1:10" ht="12">
      <c r="A33" s="361"/>
      <c r="B33" s="342"/>
      <c r="C33" s="563" t="s">
        <v>164</v>
      </c>
      <c r="D33" s="563"/>
      <c r="E33" s="342"/>
      <c r="F33" s="378"/>
      <c r="G33" s="378"/>
      <c r="H33" s="364">
        <v>0</v>
      </c>
      <c r="I33" s="364">
        <v>0</v>
      </c>
      <c r="J33" s="365"/>
    </row>
    <row r="34" spans="1:10" ht="12">
      <c r="A34" s="361"/>
      <c r="B34" s="342"/>
      <c r="C34" s="563" t="s">
        <v>165</v>
      </c>
      <c r="D34" s="563"/>
      <c r="E34" s="342"/>
      <c r="F34" s="378"/>
      <c r="G34" s="378"/>
      <c r="H34" s="364">
        <v>0</v>
      </c>
      <c r="I34" s="364">
        <v>0</v>
      </c>
      <c r="J34" s="365"/>
    </row>
    <row r="35" spans="1:10" ht="9.75" customHeight="1">
      <c r="A35" s="361"/>
      <c r="B35" s="362"/>
      <c r="C35" s="362"/>
      <c r="D35" s="366"/>
      <c r="E35" s="357"/>
      <c r="F35" s="370"/>
      <c r="G35" s="370"/>
      <c r="H35" s="371"/>
      <c r="I35" s="371"/>
      <c r="J35" s="365"/>
    </row>
    <row r="36" spans="1:10" ht="12">
      <c r="A36" s="356"/>
      <c r="B36" s="561" t="s">
        <v>166</v>
      </c>
      <c r="C36" s="561"/>
      <c r="D36" s="561"/>
      <c r="E36" s="357"/>
      <c r="F36" s="359"/>
      <c r="G36" s="359"/>
      <c r="H36" s="302">
        <f>SUM(H37:H40)</f>
        <v>0</v>
      </c>
      <c r="I36" s="302">
        <f>SUM(I37:I40)</f>
        <v>0</v>
      </c>
      <c r="J36" s="360"/>
    </row>
    <row r="37" spans="1:10" ht="12">
      <c r="A37" s="361"/>
      <c r="B37" s="362"/>
      <c r="C37" s="563" t="s">
        <v>167</v>
      </c>
      <c r="D37" s="563"/>
      <c r="E37" s="357"/>
      <c r="F37" s="363"/>
      <c r="G37" s="363"/>
      <c r="H37" s="364">
        <v>0</v>
      </c>
      <c r="I37" s="364">
        <v>0</v>
      </c>
      <c r="J37" s="365"/>
    </row>
    <row r="38" spans="1:10" ht="12">
      <c r="A38" s="361"/>
      <c r="B38" s="362"/>
      <c r="C38" s="563" t="s">
        <v>168</v>
      </c>
      <c r="D38" s="563"/>
      <c r="E38" s="357"/>
      <c r="F38" s="363"/>
      <c r="G38" s="363"/>
      <c r="H38" s="364">
        <v>0</v>
      </c>
      <c r="I38" s="364">
        <v>0</v>
      </c>
      <c r="J38" s="365"/>
    </row>
    <row r="39" spans="1:10" ht="12">
      <c r="A39" s="361"/>
      <c r="B39" s="362"/>
      <c r="C39" s="563" t="s">
        <v>164</v>
      </c>
      <c r="D39" s="563"/>
      <c r="E39" s="357"/>
      <c r="F39" s="363"/>
      <c r="G39" s="363"/>
      <c r="H39" s="364">
        <v>0</v>
      </c>
      <c r="I39" s="364">
        <v>0</v>
      </c>
      <c r="J39" s="365"/>
    </row>
    <row r="40" spans="1:10" ht="12">
      <c r="A40" s="361"/>
      <c r="B40" s="357"/>
      <c r="C40" s="563" t="s">
        <v>165</v>
      </c>
      <c r="D40" s="563"/>
      <c r="E40" s="357"/>
      <c r="F40" s="363"/>
      <c r="G40" s="363"/>
      <c r="H40" s="364">
        <v>0</v>
      </c>
      <c r="I40" s="364">
        <v>0</v>
      </c>
      <c r="J40" s="365"/>
    </row>
    <row r="41" spans="1:10" ht="9.75" customHeight="1">
      <c r="A41" s="361"/>
      <c r="B41" s="357"/>
      <c r="C41" s="357"/>
      <c r="D41" s="366"/>
      <c r="E41" s="357"/>
      <c r="F41" s="370"/>
      <c r="G41" s="370"/>
      <c r="H41" s="371"/>
      <c r="I41" s="371"/>
      <c r="J41" s="365"/>
    </row>
    <row r="42" spans="1:10" ht="12">
      <c r="A42" s="372"/>
      <c r="B42" s="560" t="s">
        <v>171</v>
      </c>
      <c r="C42" s="560"/>
      <c r="D42" s="560"/>
      <c r="E42" s="373"/>
      <c r="F42" s="379"/>
      <c r="G42" s="379"/>
      <c r="H42" s="375">
        <f>+H31+H36</f>
        <v>0</v>
      </c>
      <c r="I42" s="375">
        <f>+I31+I36</f>
        <v>0</v>
      </c>
      <c r="J42" s="376"/>
    </row>
    <row r="43" spans="1:10" ht="12">
      <c r="A43" s="361"/>
      <c r="B43" s="362"/>
      <c r="C43" s="362"/>
      <c r="D43" s="366"/>
      <c r="E43" s="357"/>
      <c r="F43" s="370"/>
      <c r="G43" s="370"/>
      <c r="H43" s="371"/>
      <c r="I43" s="371"/>
      <c r="J43" s="365"/>
    </row>
    <row r="44" spans="1:10" ht="12">
      <c r="A44" s="361"/>
      <c r="B44" s="561" t="s">
        <v>172</v>
      </c>
      <c r="C44" s="561"/>
      <c r="D44" s="561"/>
      <c r="E44" s="357"/>
      <c r="F44" s="363"/>
      <c r="G44" s="363"/>
      <c r="H44" s="380">
        <v>0</v>
      </c>
      <c r="I44" s="380">
        <v>0</v>
      </c>
      <c r="J44" s="365"/>
    </row>
    <row r="45" spans="1:10" ht="12">
      <c r="A45" s="361"/>
      <c r="B45" s="362"/>
      <c r="C45" s="362"/>
      <c r="D45" s="366"/>
      <c r="E45" s="357"/>
      <c r="F45" s="370"/>
      <c r="G45" s="370"/>
      <c r="H45" s="371"/>
      <c r="I45" s="371"/>
      <c r="J45" s="365"/>
    </row>
    <row r="46" spans="1:10" ht="12">
      <c r="A46" s="381"/>
      <c r="B46" s="564" t="s">
        <v>173</v>
      </c>
      <c r="C46" s="564"/>
      <c r="D46" s="564"/>
      <c r="E46" s="382"/>
      <c r="F46" s="383"/>
      <c r="G46" s="383"/>
      <c r="H46" s="384">
        <f>H28+H42+H44</f>
        <v>0</v>
      </c>
      <c r="I46" s="384">
        <f>I28+I42+I44</f>
        <v>0</v>
      </c>
      <c r="J46" s="385"/>
    </row>
    <row r="47" spans="2:10" ht="6" customHeight="1">
      <c r="B47" s="562"/>
      <c r="C47" s="562"/>
      <c r="D47" s="562"/>
      <c r="E47" s="562"/>
      <c r="F47" s="562"/>
      <c r="G47" s="562"/>
      <c r="H47" s="562"/>
      <c r="I47" s="562"/>
      <c r="J47" s="562"/>
    </row>
    <row r="48" spans="2:9" ht="6" customHeight="1">
      <c r="B48" s="386"/>
      <c r="C48" s="386"/>
      <c r="D48" s="387"/>
      <c r="E48" s="388"/>
      <c r="F48" s="387"/>
      <c r="G48" s="388"/>
      <c r="H48" s="388"/>
      <c r="I48" s="388"/>
    </row>
    <row r="49" spans="1:10" s="191" customFormat="1" ht="15" customHeight="1">
      <c r="A49" s="202"/>
      <c r="B49" s="563" t="s">
        <v>78</v>
      </c>
      <c r="C49" s="563"/>
      <c r="D49" s="563"/>
      <c r="E49" s="563"/>
      <c r="F49" s="563"/>
      <c r="G49" s="563"/>
      <c r="H49" s="563"/>
      <c r="I49" s="563"/>
      <c r="J49" s="563"/>
    </row>
    <row r="50" spans="1:10" s="191" customFormat="1" ht="28.5" customHeight="1">
      <c r="A50" s="202"/>
      <c r="B50" s="366"/>
      <c r="C50" s="389"/>
      <c r="D50" s="390"/>
      <c r="E50" s="390"/>
      <c r="F50" s="202"/>
      <c r="G50" s="391"/>
      <c r="H50" s="392" t="str">
        <f>IF(H46='ESF-OK'!J40," ","ERROR")</f>
        <v> </v>
      </c>
      <c r="I50" s="392" t="str">
        <f>IF(I46='ESF-OK'!I40," ","ERROR")</f>
        <v> </v>
      </c>
      <c r="J50" s="390"/>
    </row>
    <row r="51" spans="2:10" s="17" customFormat="1" ht="49.5" customHeight="1">
      <c r="B51" s="42"/>
      <c r="C51" s="506"/>
      <c r="D51" s="506"/>
      <c r="E51" s="44"/>
      <c r="G51" s="507"/>
      <c r="H51" s="507"/>
      <c r="I51" s="44"/>
      <c r="J51" s="44"/>
    </row>
    <row r="52" spans="2:10" s="17" customFormat="1" ht="13.5" customHeight="1">
      <c r="B52" s="46"/>
      <c r="C52" s="537" t="s">
        <v>459</v>
      </c>
      <c r="D52" s="537"/>
      <c r="E52" s="44"/>
      <c r="F52" s="44"/>
      <c r="G52" s="502" t="s">
        <v>449</v>
      </c>
      <c r="H52" s="502"/>
      <c r="I52" s="35"/>
      <c r="J52" s="44"/>
    </row>
    <row r="53" spans="2:10" s="17" customFormat="1" ht="13.5" customHeight="1">
      <c r="B53" s="47"/>
      <c r="C53" s="503" t="s">
        <v>451</v>
      </c>
      <c r="D53" s="503"/>
      <c r="E53" s="48"/>
      <c r="F53" s="48"/>
      <c r="G53" s="503" t="s">
        <v>450</v>
      </c>
      <c r="H53" s="503"/>
      <c r="I53" s="35"/>
      <c r="J53" s="44"/>
    </row>
  </sheetData>
  <sheetProtection selectLockedCells="1"/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B36:D36"/>
    <mergeCell ref="C37:D37"/>
    <mergeCell ref="C38:D38"/>
    <mergeCell ref="C39:D39"/>
    <mergeCell ref="C40:D40"/>
    <mergeCell ref="B42:D42"/>
    <mergeCell ref="C23:D23"/>
    <mergeCell ref="C24:D24"/>
    <mergeCell ref="C25:D25"/>
    <mergeCell ref="C26:D26"/>
    <mergeCell ref="B44:D44"/>
    <mergeCell ref="B30:D30"/>
    <mergeCell ref="B31:D31"/>
    <mergeCell ref="C32:D32"/>
    <mergeCell ref="C33:D33"/>
    <mergeCell ref="C34:D34"/>
    <mergeCell ref="B12:D12"/>
    <mergeCell ref="B13:J13"/>
    <mergeCell ref="B28:D28"/>
    <mergeCell ref="B15:D15"/>
    <mergeCell ref="B16:D16"/>
    <mergeCell ref="B17:D17"/>
    <mergeCell ref="C18:D18"/>
    <mergeCell ref="C19:D19"/>
    <mergeCell ref="C20:D20"/>
    <mergeCell ref="B22:D22"/>
    <mergeCell ref="C9:J9"/>
    <mergeCell ref="B14:J14"/>
    <mergeCell ref="C4:H4"/>
    <mergeCell ref="C5:H5"/>
    <mergeCell ref="C6:H6"/>
    <mergeCell ref="C7:H7"/>
    <mergeCell ref="B8:C8"/>
    <mergeCell ref="D8:I8"/>
    <mergeCell ref="B10:J10"/>
    <mergeCell ref="B11:J11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view="pageBreakPreview" zoomScale="96" zoomScaleSheetLayoutView="96" zoomScalePageLayoutView="0" workbookViewId="0" topLeftCell="A1">
      <selection activeCell="B27" sqref="B27:C27"/>
    </sheetView>
  </sheetViews>
  <sheetFormatPr defaultColWidth="11.421875" defaultRowHeight="15"/>
  <cols>
    <col min="1" max="1" width="3.7109375" style="393" customWidth="1"/>
    <col min="2" max="2" width="11.7109375" style="411" customWidth="1"/>
    <col min="3" max="3" width="57.421875" style="411" customWidth="1"/>
    <col min="4" max="6" width="18.7109375" style="412" customWidth="1"/>
    <col min="7" max="7" width="15.8515625" style="412" customWidth="1"/>
    <col min="8" max="8" width="16.140625" style="412" customWidth="1"/>
    <col min="9" max="9" width="3.28125" style="393" customWidth="1"/>
    <col min="10" max="16384" width="11.421875" style="181" customWidth="1"/>
  </cols>
  <sheetData>
    <row r="1" spans="1:9" ht="6" customHeight="1">
      <c r="A1" s="195"/>
      <c r="B1" s="223"/>
      <c r="C1" s="195"/>
      <c r="D1" s="565"/>
      <c r="E1" s="565"/>
      <c r="F1" s="566"/>
      <c r="G1" s="566"/>
      <c r="H1" s="566"/>
      <c r="I1" s="566"/>
    </row>
    <row r="2" s="227" customFormat="1" ht="6" customHeight="1">
      <c r="B2" s="228"/>
    </row>
    <row r="3" spans="2:9" s="227" customFormat="1" ht="13.5" customHeight="1">
      <c r="B3" s="230"/>
      <c r="C3" s="511" t="s">
        <v>465</v>
      </c>
      <c r="D3" s="511"/>
      <c r="E3" s="511"/>
      <c r="F3" s="511"/>
      <c r="G3" s="511"/>
      <c r="H3" s="230"/>
      <c r="I3" s="230"/>
    </row>
    <row r="4" spans="2:9" ht="13.5" customHeight="1">
      <c r="B4" s="230"/>
      <c r="C4" s="511" t="s">
        <v>132</v>
      </c>
      <c r="D4" s="511"/>
      <c r="E4" s="511"/>
      <c r="F4" s="511"/>
      <c r="G4" s="511"/>
      <c r="H4" s="230"/>
      <c r="I4" s="230"/>
    </row>
    <row r="5" spans="2:9" ht="13.5" customHeight="1">
      <c r="B5" s="230"/>
      <c r="C5" s="511" t="s">
        <v>467</v>
      </c>
      <c r="D5" s="511"/>
      <c r="E5" s="511"/>
      <c r="F5" s="511"/>
      <c r="G5" s="511"/>
      <c r="H5" s="230"/>
      <c r="I5" s="230"/>
    </row>
    <row r="6" spans="2:9" ht="13.5" customHeight="1">
      <c r="B6" s="230"/>
      <c r="C6" s="511" t="s">
        <v>133</v>
      </c>
      <c r="D6" s="511"/>
      <c r="E6" s="511"/>
      <c r="F6" s="511"/>
      <c r="G6" s="511"/>
      <c r="H6" s="230"/>
      <c r="I6" s="230"/>
    </row>
    <row r="7" spans="1:9" s="227" customFormat="1" ht="3" customHeight="1">
      <c r="A7" s="232"/>
      <c r="B7" s="233"/>
      <c r="C7" s="567"/>
      <c r="D7" s="567"/>
      <c r="E7" s="567"/>
      <c r="F7" s="567"/>
      <c r="G7" s="567"/>
      <c r="H7" s="567"/>
      <c r="I7" s="567"/>
    </row>
    <row r="8" spans="1:10" ht="19.5" customHeight="1">
      <c r="A8" s="232"/>
      <c r="B8" s="233" t="s">
        <v>4</v>
      </c>
      <c r="C8" s="495" t="s">
        <v>452</v>
      </c>
      <c r="D8" s="495"/>
      <c r="E8" s="495"/>
      <c r="F8" s="495"/>
      <c r="G8" s="495"/>
      <c r="H8" s="495"/>
      <c r="I8" s="495"/>
      <c r="J8" s="495"/>
    </row>
    <row r="9" spans="1:9" ht="3" customHeight="1">
      <c r="A9" s="232"/>
      <c r="B9" s="232"/>
      <c r="C9" s="232" t="s">
        <v>134</v>
      </c>
      <c r="D9" s="232"/>
      <c r="E9" s="232"/>
      <c r="F9" s="232"/>
      <c r="G9" s="232"/>
      <c r="H9" s="232"/>
      <c r="I9" s="232"/>
    </row>
    <row r="10" spans="1:9" s="227" customFormat="1" ht="3" customHeight="1">
      <c r="A10" s="232"/>
      <c r="B10" s="232"/>
      <c r="C10" s="232"/>
      <c r="D10" s="232"/>
      <c r="E10" s="232"/>
      <c r="F10" s="232"/>
      <c r="G10" s="232"/>
      <c r="H10" s="232"/>
      <c r="I10" s="232"/>
    </row>
    <row r="11" spans="1:9" s="227" customFormat="1" ht="48">
      <c r="A11" s="472"/>
      <c r="B11" s="568" t="s">
        <v>76</v>
      </c>
      <c r="C11" s="568"/>
      <c r="D11" s="473" t="s">
        <v>49</v>
      </c>
      <c r="E11" s="473" t="s">
        <v>135</v>
      </c>
      <c r="F11" s="473" t="s">
        <v>136</v>
      </c>
      <c r="G11" s="473" t="s">
        <v>137</v>
      </c>
      <c r="H11" s="473" t="s">
        <v>138</v>
      </c>
      <c r="I11" s="474"/>
    </row>
    <row r="12" spans="1:9" s="227" customFormat="1" ht="3" customHeight="1">
      <c r="A12" s="394"/>
      <c r="B12" s="232"/>
      <c r="C12" s="232"/>
      <c r="D12" s="232"/>
      <c r="E12" s="232"/>
      <c r="F12" s="232"/>
      <c r="G12" s="232"/>
      <c r="H12" s="232"/>
      <c r="I12" s="395"/>
    </row>
    <row r="13" spans="1:9" s="227" customFormat="1" ht="3" customHeight="1">
      <c r="A13" s="243"/>
      <c r="B13" s="396"/>
      <c r="C13" s="247"/>
      <c r="D13" s="246"/>
      <c r="E13" s="244"/>
      <c r="F13" s="245"/>
      <c r="G13" s="228"/>
      <c r="H13" s="396"/>
      <c r="I13" s="397"/>
    </row>
    <row r="14" spans="1:9" ht="12">
      <c r="A14" s="256"/>
      <c r="B14" s="513" t="s">
        <v>58</v>
      </c>
      <c r="C14" s="513"/>
      <c r="D14" s="398">
        <v>0</v>
      </c>
      <c r="E14" s="398">
        <v>0</v>
      </c>
      <c r="F14" s="398">
        <v>0</v>
      </c>
      <c r="G14" s="398">
        <v>0</v>
      </c>
      <c r="H14" s="399">
        <f>SUM(D14:G14)</f>
        <v>0</v>
      </c>
      <c r="I14" s="397"/>
    </row>
    <row r="15" spans="1:9" ht="9.75" customHeight="1">
      <c r="A15" s="256"/>
      <c r="B15" s="400"/>
      <c r="C15" s="246"/>
      <c r="D15" s="401"/>
      <c r="E15" s="401"/>
      <c r="F15" s="401"/>
      <c r="G15" s="401"/>
      <c r="H15" s="401"/>
      <c r="I15" s="397"/>
    </row>
    <row r="16" spans="1:9" ht="12">
      <c r="A16" s="256"/>
      <c r="B16" s="569" t="s">
        <v>139</v>
      </c>
      <c r="C16" s="569"/>
      <c r="D16" s="402">
        <f>SUM(D17:D19)</f>
        <v>2991750.69</v>
      </c>
      <c r="E16" s="402">
        <f>SUM(E17:E19)</f>
        <v>0</v>
      </c>
      <c r="F16" s="402">
        <f>SUM(F17:F19)</f>
        <v>0</v>
      </c>
      <c r="G16" s="402">
        <f>SUM(G17:G19)</f>
        <v>0</v>
      </c>
      <c r="H16" s="402">
        <f>SUM(D16:G16)</f>
        <v>2991750.69</v>
      </c>
      <c r="I16" s="397"/>
    </row>
    <row r="17" spans="1:9" ht="12">
      <c r="A17" s="243"/>
      <c r="B17" s="509" t="s">
        <v>140</v>
      </c>
      <c r="C17" s="509"/>
      <c r="D17" s="403">
        <v>2991750.69</v>
      </c>
      <c r="E17" s="403">
        <v>0</v>
      </c>
      <c r="F17" s="403">
        <v>0</v>
      </c>
      <c r="G17" s="403">
        <v>0</v>
      </c>
      <c r="H17" s="401">
        <f aca="true" t="shared" si="0" ref="H17:H25">SUM(D17:G17)</f>
        <v>2991750.69</v>
      </c>
      <c r="I17" s="397"/>
    </row>
    <row r="18" spans="1:9" ht="12">
      <c r="A18" s="243"/>
      <c r="B18" s="509" t="s">
        <v>51</v>
      </c>
      <c r="C18" s="509"/>
      <c r="D18" s="403">
        <v>0</v>
      </c>
      <c r="E18" s="403">
        <v>0</v>
      </c>
      <c r="F18" s="403">
        <v>0</v>
      </c>
      <c r="G18" s="403">
        <v>0</v>
      </c>
      <c r="H18" s="401">
        <f t="shared" si="0"/>
        <v>0</v>
      </c>
      <c r="I18" s="397"/>
    </row>
    <row r="19" spans="1:9" ht="12">
      <c r="A19" s="243"/>
      <c r="B19" s="509" t="s">
        <v>141</v>
      </c>
      <c r="C19" s="509"/>
      <c r="D19" s="403">
        <v>0</v>
      </c>
      <c r="E19" s="403">
        <v>0</v>
      </c>
      <c r="F19" s="403">
        <v>0</v>
      </c>
      <c r="G19" s="403">
        <v>0</v>
      </c>
      <c r="H19" s="401">
        <f t="shared" si="0"/>
        <v>0</v>
      </c>
      <c r="I19" s="397"/>
    </row>
    <row r="20" spans="1:9" ht="9.75" customHeight="1">
      <c r="A20" s="256"/>
      <c r="B20" s="400"/>
      <c r="C20" s="246"/>
      <c r="D20" s="401"/>
      <c r="E20" s="401"/>
      <c r="F20" s="401"/>
      <c r="G20" s="401"/>
      <c r="H20" s="401"/>
      <c r="I20" s="397"/>
    </row>
    <row r="21" spans="1:9" ht="12">
      <c r="A21" s="256"/>
      <c r="B21" s="569" t="s">
        <v>142</v>
      </c>
      <c r="C21" s="569"/>
      <c r="D21" s="402">
        <f>SUM(D22:D25)</f>
        <v>0</v>
      </c>
      <c r="E21" s="402">
        <f>SUM(E22:E25)</f>
        <v>385277</v>
      </c>
      <c r="F21" s="402">
        <f>SUM(F22:F25)</f>
        <v>-102792.52000000002</v>
      </c>
      <c r="G21" s="402">
        <f>SUM(G22:G25)</f>
        <v>0</v>
      </c>
      <c r="H21" s="402">
        <f t="shared" si="0"/>
        <v>282484.48</v>
      </c>
      <c r="I21" s="397"/>
    </row>
    <row r="22" spans="1:9" ht="12">
      <c r="A22" s="243"/>
      <c r="B22" s="509" t="s">
        <v>143</v>
      </c>
      <c r="C22" s="509"/>
      <c r="D22" s="403">
        <v>0</v>
      </c>
      <c r="E22" s="403">
        <v>0</v>
      </c>
      <c r="F22" s="403">
        <f>+'ESF-OK'!J52</f>
        <v>-102792.52000000002</v>
      </c>
      <c r="G22" s="403">
        <v>0</v>
      </c>
      <c r="H22" s="401">
        <f t="shared" si="0"/>
        <v>-102792.52000000002</v>
      </c>
      <c r="I22" s="397"/>
    </row>
    <row r="23" spans="1:9" ht="12">
      <c r="A23" s="243"/>
      <c r="B23" s="509" t="s">
        <v>55</v>
      </c>
      <c r="C23" s="509"/>
      <c r="D23" s="403">
        <v>0</v>
      </c>
      <c r="E23" s="403">
        <f>+'ESF-OK'!J53</f>
        <v>385277</v>
      </c>
      <c r="F23" s="403">
        <v>0</v>
      </c>
      <c r="G23" s="403">
        <v>0</v>
      </c>
      <c r="H23" s="401">
        <f t="shared" si="0"/>
        <v>385277</v>
      </c>
      <c r="I23" s="397"/>
    </row>
    <row r="24" spans="1:9" ht="12">
      <c r="A24" s="243"/>
      <c r="B24" s="509" t="s">
        <v>144</v>
      </c>
      <c r="C24" s="509"/>
      <c r="D24" s="403">
        <v>0</v>
      </c>
      <c r="E24" s="403">
        <v>0</v>
      </c>
      <c r="F24" s="403">
        <v>0</v>
      </c>
      <c r="G24" s="403">
        <v>0</v>
      </c>
      <c r="H24" s="401">
        <f t="shared" si="0"/>
        <v>0</v>
      </c>
      <c r="I24" s="397"/>
    </row>
    <row r="25" spans="1:9" ht="12">
      <c r="A25" s="243"/>
      <c r="B25" s="509" t="s">
        <v>57</v>
      </c>
      <c r="C25" s="509"/>
      <c r="D25" s="403">
        <v>0</v>
      </c>
      <c r="E25" s="403">
        <v>0</v>
      </c>
      <c r="F25" s="403">
        <v>0</v>
      </c>
      <c r="G25" s="403">
        <v>0</v>
      </c>
      <c r="H25" s="401">
        <f t="shared" si="0"/>
        <v>0</v>
      </c>
      <c r="I25" s="397"/>
    </row>
    <row r="26" spans="1:9" ht="9.75" customHeight="1">
      <c r="A26" s="256"/>
      <c r="B26" s="400"/>
      <c r="C26" s="246"/>
      <c r="D26" s="401"/>
      <c r="E26" s="401"/>
      <c r="F26" s="401"/>
      <c r="G26" s="401"/>
      <c r="H26" s="401"/>
      <c r="I26" s="397"/>
    </row>
    <row r="27" spans="1:11" ht="18.75" thickBot="1">
      <c r="A27" s="256"/>
      <c r="B27" s="570" t="s">
        <v>457</v>
      </c>
      <c r="C27" s="570"/>
      <c r="D27" s="404">
        <f>D14+D16+D21</f>
        <v>2991750.69</v>
      </c>
      <c r="E27" s="404">
        <f>E14+E16+E21</f>
        <v>385277</v>
      </c>
      <c r="F27" s="404">
        <f>F14+F16+F21</f>
        <v>-102792.52000000002</v>
      </c>
      <c r="G27" s="404">
        <f>G14+G16+G21</f>
        <v>0</v>
      </c>
      <c r="H27" s="404">
        <f>SUM(D27:G27)</f>
        <v>3274235.17</v>
      </c>
      <c r="I27" s="397"/>
      <c r="K27" s="405" t="str">
        <f>IF(H27='ESF-OK'!J63," ","ERROR")</f>
        <v> </v>
      </c>
    </row>
    <row r="28" spans="1:9" ht="12">
      <c r="A28" s="243"/>
      <c r="B28" s="246"/>
      <c r="C28" s="245"/>
      <c r="D28" s="401"/>
      <c r="E28" s="401"/>
      <c r="F28" s="401"/>
      <c r="G28" s="401"/>
      <c r="H28" s="401"/>
      <c r="I28" s="397"/>
    </row>
    <row r="29" spans="1:9" ht="12">
      <c r="A29" s="256"/>
      <c r="B29" s="569" t="s">
        <v>463</v>
      </c>
      <c r="C29" s="569"/>
      <c r="D29" s="402">
        <f>SUM(D30:D32)</f>
        <v>0</v>
      </c>
      <c r="E29" s="402">
        <f>SUM(E30:E32)</f>
        <v>0</v>
      </c>
      <c r="F29" s="402">
        <f>SUM(F30:F32)</f>
        <v>0</v>
      </c>
      <c r="G29" s="402">
        <f>SUM(G30:G32)</f>
        <v>0</v>
      </c>
      <c r="H29" s="402">
        <f>SUM(D29:G29)</f>
        <v>0</v>
      </c>
      <c r="I29" s="397"/>
    </row>
    <row r="30" spans="1:9" ht="12">
      <c r="A30" s="243"/>
      <c r="B30" s="509" t="s">
        <v>50</v>
      </c>
      <c r="C30" s="509"/>
      <c r="D30" s="403">
        <v>0</v>
      </c>
      <c r="E30" s="403">
        <v>0</v>
      </c>
      <c r="F30" s="403">
        <v>0</v>
      </c>
      <c r="G30" s="403">
        <v>0</v>
      </c>
      <c r="H30" s="401">
        <f>SUM(D30:G30)</f>
        <v>0</v>
      </c>
      <c r="I30" s="397"/>
    </row>
    <row r="31" spans="1:9" ht="12">
      <c r="A31" s="243"/>
      <c r="B31" s="509" t="s">
        <v>51</v>
      </c>
      <c r="C31" s="509"/>
      <c r="D31" s="403">
        <v>0</v>
      </c>
      <c r="E31" s="403">
        <v>0</v>
      </c>
      <c r="F31" s="403">
        <v>0</v>
      </c>
      <c r="G31" s="403">
        <v>0</v>
      </c>
      <c r="H31" s="401">
        <f>SUM(D31:G31)</f>
        <v>0</v>
      </c>
      <c r="I31" s="397"/>
    </row>
    <row r="32" spans="1:9" ht="12">
      <c r="A32" s="243"/>
      <c r="B32" s="509" t="s">
        <v>141</v>
      </c>
      <c r="C32" s="509"/>
      <c r="D32" s="403">
        <v>0</v>
      </c>
      <c r="E32" s="403">
        <v>0</v>
      </c>
      <c r="F32" s="403">
        <v>0</v>
      </c>
      <c r="G32" s="403">
        <v>0</v>
      </c>
      <c r="H32" s="401">
        <f>SUM(D32:G32)</f>
        <v>0</v>
      </c>
      <c r="I32" s="397"/>
    </row>
    <row r="33" spans="1:9" ht="9.75" customHeight="1">
      <c r="A33" s="256"/>
      <c r="B33" s="400"/>
      <c r="C33" s="246"/>
      <c r="D33" s="401"/>
      <c r="E33" s="401"/>
      <c r="F33" s="401"/>
      <c r="G33" s="401"/>
      <c r="H33" s="401"/>
      <c r="I33" s="397"/>
    </row>
    <row r="34" spans="1:9" ht="12">
      <c r="A34" s="256" t="s">
        <v>134</v>
      </c>
      <c r="B34" s="569" t="s">
        <v>142</v>
      </c>
      <c r="C34" s="569"/>
      <c r="D34" s="402">
        <f>SUM(D35:D38)</f>
        <v>0</v>
      </c>
      <c r="E34" s="402">
        <f>SUM(E35:E38)</f>
        <v>-102793</v>
      </c>
      <c r="F34" s="402">
        <f>SUM(F35:F38)</f>
        <v>-163170</v>
      </c>
      <c r="G34" s="402">
        <f>SUM(G35:G38)</f>
        <v>0</v>
      </c>
      <c r="H34" s="402">
        <f>SUM(D34:G34)</f>
        <v>-265963</v>
      </c>
      <c r="I34" s="397"/>
    </row>
    <row r="35" spans="1:9" ht="12">
      <c r="A35" s="243"/>
      <c r="B35" s="509" t="s">
        <v>143</v>
      </c>
      <c r="C35" s="509"/>
      <c r="D35" s="403">
        <v>0</v>
      </c>
      <c r="E35" s="403">
        <v>0</v>
      </c>
      <c r="F35" s="403">
        <f>+'ESF-OK'!I52</f>
        <v>-163170</v>
      </c>
      <c r="G35" s="403">
        <v>0</v>
      </c>
      <c r="H35" s="401">
        <f>SUM(D35:G35)</f>
        <v>-163170</v>
      </c>
      <c r="I35" s="397"/>
    </row>
    <row r="36" spans="1:9" ht="12">
      <c r="A36" s="243"/>
      <c r="B36" s="509" t="s">
        <v>55</v>
      </c>
      <c r="C36" s="509"/>
      <c r="D36" s="403">
        <v>0</v>
      </c>
      <c r="E36" s="403">
        <f>+'ESF-OK'!I53-E23</f>
        <v>-102793</v>
      </c>
      <c r="F36" s="403">
        <v>0</v>
      </c>
      <c r="G36" s="403">
        <v>0</v>
      </c>
      <c r="H36" s="401">
        <f>SUM(D36:G36)</f>
        <v>-102793</v>
      </c>
      <c r="I36" s="397"/>
    </row>
    <row r="37" spans="1:9" ht="12">
      <c r="A37" s="243"/>
      <c r="B37" s="509" t="s">
        <v>144</v>
      </c>
      <c r="C37" s="509"/>
      <c r="D37" s="403">
        <v>0</v>
      </c>
      <c r="E37" s="403">
        <v>0</v>
      </c>
      <c r="F37" s="403">
        <v>0</v>
      </c>
      <c r="G37" s="403">
        <v>0</v>
      </c>
      <c r="H37" s="401">
        <f>SUM(D37:G37)</f>
        <v>0</v>
      </c>
      <c r="I37" s="397"/>
    </row>
    <row r="38" spans="1:9" ht="12">
      <c r="A38" s="243"/>
      <c r="B38" s="509" t="s">
        <v>57</v>
      </c>
      <c r="C38" s="509"/>
      <c r="D38" s="403">
        <v>0</v>
      </c>
      <c r="E38" s="403">
        <v>0</v>
      </c>
      <c r="F38" s="403">
        <v>0</v>
      </c>
      <c r="G38" s="403">
        <v>0</v>
      </c>
      <c r="H38" s="401">
        <f>SUM(D38:G38)</f>
        <v>0</v>
      </c>
      <c r="I38" s="397"/>
    </row>
    <row r="39" spans="1:9" ht="9.75" customHeight="1">
      <c r="A39" s="256"/>
      <c r="B39" s="400"/>
      <c r="C39" s="246"/>
      <c r="D39" s="401"/>
      <c r="E39" s="401"/>
      <c r="F39" s="401"/>
      <c r="G39" s="401"/>
      <c r="H39" s="401"/>
      <c r="I39" s="397"/>
    </row>
    <row r="40" spans="1:11" ht="18">
      <c r="A40" s="406"/>
      <c r="B40" s="571" t="s">
        <v>462</v>
      </c>
      <c r="C40" s="571"/>
      <c r="D40" s="407">
        <f>D27+D29+D34</f>
        <v>2991750.69</v>
      </c>
      <c r="E40" s="407">
        <f>E27+E29+E34</f>
        <v>282484</v>
      </c>
      <c r="F40" s="407">
        <f>F29+F34</f>
        <v>-163170</v>
      </c>
      <c r="G40" s="407">
        <f>G27+G29+G34</f>
        <v>0</v>
      </c>
      <c r="H40" s="407">
        <f>SUM(D40:G40)</f>
        <v>3111064.69</v>
      </c>
      <c r="I40" s="408"/>
      <c r="K40" s="405" t="str">
        <f>IF(H40='ESF-OK'!I65," ","ERROR")</f>
        <v> </v>
      </c>
    </row>
    <row r="41" spans="1:9" ht="6" customHeight="1">
      <c r="A41" s="409"/>
      <c r="B41" s="409"/>
      <c r="C41" s="409"/>
      <c r="D41" s="409"/>
      <c r="E41" s="409"/>
      <c r="F41" s="409"/>
      <c r="G41" s="409"/>
      <c r="H41" s="409"/>
      <c r="I41" s="410"/>
    </row>
    <row r="42" spans="4:9" ht="6" customHeight="1">
      <c r="D42" s="411"/>
      <c r="E42" s="411"/>
      <c r="I42" s="247"/>
    </row>
    <row r="43" spans="1:10" ht="15" customHeight="1">
      <c r="A43" s="227"/>
      <c r="B43" s="514" t="s">
        <v>78</v>
      </c>
      <c r="C43" s="514"/>
      <c r="D43" s="514"/>
      <c r="E43" s="514"/>
      <c r="F43" s="514"/>
      <c r="G43" s="514"/>
      <c r="H43" s="514"/>
      <c r="I43" s="514"/>
      <c r="J43" s="245"/>
    </row>
    <row r="44" spans="1:10" ht="9.75" customHeight="1">
      <c r="A44" s="227"/>
      <c r="B44" s="245"/>
      <c r="C44" s="269"/>
      <c r="D44" s="270"/>
      <c r="E44" s="270"/>
      <c r="F44" s="227"/>
      <c r="G44" s="271"/>
      <c r="H44" s="269"/>
      <c r="I44" s="270"/>
      <c r="J44" s="270"/>
    </row>
    <row r="45" spans="2:10" s="17" customFormat="1" ht="46.5" customHeight="1">
      <c r="B45" s="42"/>
      <c r="C45" s="506"/>
      <c r="D45" s="506"/>
      <c r="E45" s="44"/>
      <c r="G45" s="507"/>
      <c r="H45" s="507"/>
      <c r="I45" s="44"/>
      <c r="J45" s="44"/>
    </row>
    <row r="46" spans="2:10" s="17" customFormat="1" ht="13.5" customHeight="1">
      <c r="B46" s="46"/>
      <c r="C46" s="537" t="s">
        <v>459</v>
      </c>
      <c r="D46" s="537"/>
      <c r="E46" s="44"/>
      <c r="F46" s="44"/>
      <c r="G46" s="502" t="s">
        <v>449</v>
      </c>
      <c r="H46" s="502"/>
      <c r="I46" s="35"/>
      <c r="J46" s="44"/>
    </row>
    <row r="47" spans="2:10" s="17" customFormat="1" ht="13.5" customHeight="1">
      <c r="B47" s="47"/>
      <c r="C47" s="503" t="s">
        <v>451</v>
      </c>
      <c r="D47" s="503"/>
      <c r="E47" s="48"/>
      <c r="F47" s="48"/>
      <c r="G47" s="503" t="s">
        <v>450</v>
      </c>
      <c r="H47" s="503"/>
      <c r="I47" s="35"/>
      <c r="J47" s="44"/>
    </row>
  </sheetData>
  <sheetProtection formatCells="0" selectLockedCells="1"/>
  <mergeCells count="38">
    <mergeCell ref="B34:C34"/>
    <mergeCell ref="B35:C35"/>
    <mergeCell ref="B36:C36"/>
    <mergeCell ref="B37:C37"/>
    <mergeCell ref="C47:D47"/>
    <mergeCell ref="G47:H47"/>
    <mergeCell ref="B40:C40"/>
    <mergeCell ref="B43:I43"/>
    <mergeCell ref="C45:D45"/>
    <mergeCell ref="G45:H45"/>
    <mergeCell ref="C46:D46"/>
    <mergeCell ref="G46:H46"/>
    <mergeCell ref="B21:C21"/>
    <mergeCell ref="B22:C22"/>
    <mergeCell ref="B38:C38"/>
    <mergeCell ref="B24:C24"/>
    <mergeCell ref="B25:C25"/>
    <mergeCell ref="B27:C27"/>
    <mergeCell ref="B29:C29"/>
    <mergeCell ref="B30:C30"/>
    <mergeCell ref="B31:C31"/>
    <mergeCell ref="B32:C32"/>
    <mergeCell ref="B23:C23"/>
    <mergeCell ref="C6:G6"/>
    <mergeCell ref="C7:I7"/>
    <mergeCell ref="B11:C11"/>
    <mergeCell ref="B14:C14"/>
    <mergeCell ref="B16:C16"/>
    <mergeCell ref="B17:C17"/>
    <mergeCell ref="B18:C18"/>
    <mergeCell ref="B19:C19"/>
    <mergeCell ref="C5:G5"/>
    <mergeCell ref="D1:E1"/>
    <mergeCell ref="F1:G1"/>
    <mergeCell ref="H1:I1"/>
    <mergeCell ref="C3:G3"/>
    <mergeCell ref="C4:G4"/>
    <mergeCell ref="C8:J8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view="pageBreakPreview" zoomScale="86" zoomScaleNormal="82" zoomScaleSheetLayoutView="86" zoomScalePageLayoutView="0" workbookViewId="0" topLeftCell="A37">
      <selection activeCell="F53" sqref="F53"/>
    </sheetView>
  </sheetViews>
  <sheetFormatPr defaultColWidth="11.421875" defaultRowHeight="15"/>
  <cols>
    <col min="1" max="1" width="1.28515625" style="282" customWidth="1"/>
    <col min="2" max="3" width="3.7109375" style="282" customWidth="1"/>
    <col min="4" max="4" width="23.8515625" style="282" customWidth="1"/>
    <col min="5" max="5" width="21.421875" style="282" customWidth="1"/>
    <col min="6" max="6" width="17.28125" style="282" customWidth="1"/>
    <col min="7" max="8" width="18.7109375" style="228" customWidth="1"/>
    <col min="9" max="9" width="7.7109375" style="282" customWidth="1"/>
    <col min="10" max="11" width="3.7109375" style="181" customWidth="1"/>
    <col min="12" max="16" width="18.7109375" style="181" customWidth="1"/>
    <col min="17" max="17" width="1.8515625" style="181" customWidth="1"/>
    <col min="18" max="16384" width="11.421875" style="181" customWidth="1"/>
  </cols>
  <sheetData>
    <row r="1" spans="2:17" s="227" customFormat="1" ht="16.5" customHeight="1">
      <c r="B1" s="283"/>
      <c r="C1" s="283"/>
      <c r="D1" s="283"/>
      <c r="E1" s="522" t="s">
        <v>465</v>
      </c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283"/>
      <c r="Q1" s="283"/>
    </row>
    <row r="2" spans="2:17" ht="15" customHeight="1">
      <c r="B2" s="283"/>
      <c r="C2" s="283"/>
      <c r="D2" s="283"/>
      <c r="E2" s="522" t="s">
        <v>174</v>
      </c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283"/>
      <c r="Q2" s="283"/>
    </row>
    <row r="3" spans="2:17" ht="15" customHeight="1">
      <c r="B3" s="283"/>
      <c r="C3" s="283"/>
      <c r="D3" s="283"/>
      <c r="E3" s="522" t="s">
        <v>464</v>
      </c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283"/>
      <c r="Q3" s="283"/>
    </row>
    <row r="4" spans="2:17" ht="16.5" customHeight="1">
      <c r="B4" s="283"/>
      <c r="C4" s="283"/>
      <c r="D4" s="283"/>
      <c r="E4" s="522" t="s">
        <v>1</v>
      </c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283"/>
      <c r="Q4" s="283"/>
    </row>
    <row r="5" spans="3:17" ht="3" customHeight="1">
      <c r="C5" s="287"/>
      <c r="D5" s="413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3"/>
      <c r="P5" s="227"/>
      <c r="Q5" s="227"/>
    </row>
    <row r="6" spans="1:17" ht="19.5" customHeight="1">
      <c r="A6" s="232"/>
      <c r="B6" s="511" t="s">
        <v>4</v>
      </c>
      <c r="C6" s="511"/>
      <c r="D6" s="511"/>
      <c r="E6" s="573" t="s">
        <v>452</v>
      </c>
      <c r="F6" s="573"/>
      <c r="G6" s="573"/>
      <c r="H6" s="573"/>
      <c r="I6" s="573"/>
      <c r="J6" s="573"/>
      <c r="K6" s="573"/>
      <c r="L6" s="573"/>
      <c r="M6" s="222"/>
      <c r="N6" s="222"/>
      <c r="O6" s="222"/>
      <c r="P6" s="194"/>
      <c r="Q6" s="227"/>
    </row>
    <row r="7" spans="1:9" s="227" customFormat="1" ht="4.5" customHeight="1">
      <c r="A7" s="282"/>
      <c r="B7" s="287"/>
      <c r="C7" s="287"/>
      <c r="D7" s="413"/>
      <c r="E7" s="287"/>
      <c r="F7" s="287"/>
      <c r="G7" s="414"/>
      <c r="H7" s="414"/>
      <c r="I7" s="413"/>
    </row>
    <row r="8" spans="1:9" s="227" customFormat="1" ht="3" customHeight="1">
      <c r="A8" s="282"/>
      <c r="B8" s="282"/>
      <c r="C8" s="415"/>
      <c r="D8" s="413"/>
      <c r="E8" s="415"/>
      <c r="F8" s="415"/>
      <c r="G8" s="416"/>
      <c r="H8" s="416"/>
      <c r="I8" s="413"/>
    </row>
    <row r="9" spans="1:18" s="227" customFormat="1" ht="31.5" customHeight="1">
      <c r="A9" s="475"/>
      <c r="B9" s="572" t="s">
        <v>76</v>
      </c>
      <c r="C9" s="572"/>
      <c r="D9" s="572"/>
      <c r="E9" s="572"/>
      <c r="F9" s="476"/>
      <c r="G9" s="477">
        <v>2021</v>
      </c>
      <c r="H9" s="477">
        <v>2020</v>
      </c>
      <c r="I9" s="478"/>
      <c r="J9" s="572" t="s">
        <v>76</v>
      </c>
      <c r="K9" s="572"/>
      <c r="L9" s="572"/>
      <c r="M9" s="572"/>
      <c r="N9" s="476"/>
      <c r="O9" s="477">
        <v>2021</v>
      </c>
      <c r="P9" s="477">
        <v>2020</v>
      </c>
      <c r="Q9" s="479"/>
      <c r="R9" s="480"/>
    </row>
    <row r="10" spans="1:18" s="227" customFormat="1" ht="3" customHeight="1">
      <c r="A10" s="481"/>
      <c r="B10" s="482"/>
      <c r="C10" s="482"/>
      <c r="D10" s="483"/>
      <c r="E10" s="483"/>
      <c r="F10" s="483"/>
      <c r="G10" s="484"/>
      <c r="H10" s="484"/>
      <c r="I10" s="482"/>
      <c r="J10" s="480"/>
      <c r="K10" s="480"/>
      <c r="L10" s="480"/>
      <c r="M10" s="480"/>
      <c r="N10" s="480"/>
      <c r="O10" s="480"/>
      <c r="P10" s="480"/>
      <c r="Q10" s="485"/>
      <c r="R10" s="480"/>
    </row>
    <row r="11" spans="1:17" s="227" customFormat="1" ht="12">
      <c r="A11" s="243"/>
      <c r="B11" s="228"/>
      <c r="C11" s="299"/>
      <c r="D11" s="299"/>
      <c r="E11" s="299"/>
      <c r="F11" s="299"/>
      <c r="G11" s="417"/>
      <c r="H11" s="417"/>
      <c r="I11" s="228"/>
      <c r="Q11" s="242"/>
    </row>
    <row r="12" spans="1:17" ht="17.25" customHeight="1">
      <c r="A12" s="243"/>
      <c r="B12" s="578" t="s">
        <v>175</v>
      </c>
      <c r="C12" s="578"/>
      <c r="D12" s="578"/>
      <c r="E12" s="578"/>
      <c r="F12" s="578"/>
      <c r="G12" s="417"/>
      <c r="H12" s="417"/>
      <c r="I12" s="228"/>
      <c r="J12" s="578" t="s">
        <v>176</v>
      </c>
      <c r="K12" s="578"/>
      <c r="L12" s="578"/>
      <c r="M12" s="578"/>
      <c r="N12" s="578"/>
      <c r="O12" s="418"/>
      <c r="P12" s="418"/>
      <c r="Q12" s="242"/>
    </row>
    <row r="13" spans="1:17" ht="17.25" customHeight="1">
      <c r="A13" s="243"/>
      <c r="B13" s="228"/>
      <c r="C13" s="299"/>
      <c r="D13" s="228"/>
      <c r="E13" s="299"/>
      <c r="F13" s="299"/>
      <c r="G13" s="417"/>
      <c r="H13" s="417"/>
      <c r="I13" s="228"/>
      <c r="J13" s="228"/>
      <c r="K13" s="299"/>
      <c r="L13" s="299"/>
      <c r="M13" s="299"/>
      <c r="N13" s="299"/>
      <c r="O13" s="418"/>
      <c r="P13" s="418"/>
      <c r="Q13" s="242"/>
    </row>
    <row r="14" spans="1:17" ht="17.25" customHeight="1">
      <c r="A14" s="243"/>
      <c r="B14" s="228"/>
      <c r="C14" s="578" t="s">
        <v>67</v>
      </c>
      <c r="D14" s="578"/>
      <c r="E14" s="578"/>
      <c r="F14" s="578"/>
      <c r="G14" s="419">
        <f>SUM(G15:G25)</f>
        <v>1773493</v>
      </c>
      <c r="H14" s="419">
        <f>SUM(H15:H25)</f>
        <v>580681</v>
      </c>
      <c r="I14" s="228"/>
      <c r="J14" s="228"/>
      <c r="K14" s="578" t="s">
        <v>67</v>
      </c>
      <c r="L14" s="578"/>
      <c r="M14" s="578"/>
      <c r="N14" s="578"/>
      <c r="O14" s="419">
        <f>SUM(O15:O17)</f>
        <v>0</v>
      </c>
      <c r="P14" s="419">
        <f>SUM(P15:P17)</f>
        <v>0</v>
      </c>
      <c r="Q14" s="242"/>
    </row>
    <row r="15" spans="1:17" ht="15" customHeight="1">
      <c r="A15" s="243"/>
      <c r="B15" s="228"/>
      <c r="C15" s="299"/>
      <c r="D15" s="575" t="s">
        <v>85</v>
      </c>
      <c r="E15" s="575"/>
      <c r="F15" s="575"/>
      <c r="G15" s="420">
        <v>0</v>
      </c>
      <c r="H15" s="420">
        <v>0</v>
      </c>
      <c r="I15" s="228"/>
      <c r="J15" s="228"/>
      <c r="K15" s="227"/>
      <c r="L15" s="574" t="s">
        <v>33</v>
      </c>
      <c r="M15" s="574"/>
      <c r="N15" s="574"/>
      <c r="O15" s="420">
        <v>0</v>
      </c>
      <c r="P15" s="420">
        <v>0</v>
      </c>
      <c r="Q15" s="242"/>
    </row>
    <row r="16" spans="1:17" ht="15" customHeight="1">
      <c r="A16" s="243"/>
      <c r="B16" s="228"/>
      <c r="C16" s="299"/>
      <c r="D16" s="575" t="s">
        <v>199</v>
      </c>
      <c r="E16" s="575"/>
      <c r="F16" s="575"/>
      <c r="G16" s="420"/>
      <c r="H16" s="420"/>
      <c r="I16" s="228"/>
      <c r="J16" s="228"/>
      <c r="K16" s="227"/>
      <c r="L16" s="574" t="s">
        <v>35</v>
      </c>
      <c r="M16" s="574"/>
      <c r="N16" s="574"/>
      <c r="O16" s="420">
        <v>0</v>
      </c>
      <c r="P16" s="420">
        <v>0</v>
      </c>
      <c r="Q16" s="242"/>
    </row>
    <row r="17" spans="1:17" ht="15" customHeight="1">
      <c r="A17" s="243"/>
      <c r="B17" s="228"/>
      <c r="C17" s="421"/>
      <c r="D17" s="575" t="s">
        <v>177</v>
      </c>
      <c r="E17" s="575"/>
      <c r="F17" s="575"/>
      <c r="G17" s="420">
        <v>0</v>
      </c>
      <c r="H17" s="420">
        <v>0</v>
      </c>
      <c r="I17" s="228"/>
      <c r="J17" s="228"/>
      <c r="K17" s="417"/>
      <c r="L17" s="574" t="s">
        <v>203</v>
      </c>
      <c r="M17" s="574"/>
      <c r="N17" s="574"/>
      <c r="O17" s="420">
        <v>0</v>
      </c>
      <c r="P17" s="420">
        <v>0</v>
      </c>
      <c r="Q17" s="242"/>
    </row>
    <row r="18" spans="1:17" ht="15" customHeight="1">
      <c r="A18" s="243"/>
      <c r="B18" s="228"/>
      <c r="C18" s="421"/>
      <c r="D18" s="575" t="s">
        <v>91</v>
      </c>
      <c r="E18" s="575"/>
      <c r="F18" s="575"/>
      <c r="G18" s="420">
        <v>0</v>
      </c>
      <c r="H18" s="420">
        <v>0</v>
      </c>
      <c r="I18" s="228"/>
      <c r="J18" s="228"/>
      <c r="K18" s="417"/>
      <c r="Q18" s="242"/>
    </row>
    <row r="19" spans="1:17" ht="15" customHeight="1">
      <c r="A19" s="243"/>
      <c r="B19" s="228"/>
      <c r="C19" s="421"/>
      <c r="D19" s="575" t="s">
        <v>92</v>
      </c>
      <c r="E19" s="575"/>
      <c r="F19" s="575"/>
      <c r="G19" s="420">
        <v>0</v>
      </c>
      <c r="H19" s="420">
        <v>0</v>
      </c>
      <c r="I19" s="228"/>
      <c r="J19" s="228"/>
      <c r="K19" s="422" t="s">
        <v>68</v>
      </c>
      <c r="L19" s="422"/>
      <c r="M19" s="422"/>
      <c r="N19" s="422"/>
      <c r="O19" s="419">
        <f>SUM(O20:O22)</f>
        <v>0</v>
      </c>
      <c r="P19" s="419">
        <f>SUM(P20:P22)</f>
        <v>0</v>
      </c>
      <c r="Q19" s="242"/>
    </row>
    <row r="20" spans="1:17" ht="15" customHeight="1">
      <c r="A20" s="243"/>
      <c r="B20" s="228"/>
      <c r="C20" s="421"/>
      <c r="D20" s="575" t="s">
        <v>93</v>
      </c>
      <c r="E20" s="575"/>
      <c r="F20" s="575"/>
      <c r="G20" s="420">
        <v>0</v>
      </c>
      <c r="H20" s="420">
        <v>0</v>
      </c>
      <c r="I20" s="228"/>
      <c r="J20" s="228"/>
      <c r="K20" s="417"/>
      <c r="L20" s="421" t="s">
        <v>33</v>
      </c>
      <c r="M20" s="421"/>
      <c r="N20" s="421"/>
      <c r="O20" s="420">
        <v>0</v>
      </c>
      <c r="P20" s="420">
        <v>0</v>
      </c>
      <c r="Q20" s="242"/>
    </row>
    <row r="21" spans="1:17" ht="15" customHeight="1">
      <c r="A21" s="243"/>
      <c r="B21" s="228"/>
      <c r="C21" s="421"/>
      <c r="D21" s="575" t="s">
        <v>95</v>
      </c>
      <c r="E21" s="575"/>
      <c r="F21" s="575"/>
      <c r="G21" s="420">
        <v>1577389</v>
      </c>
      <c r="H21" s="420">
        <v>2240</v>
      </c>
      <c r="I21" s="228"/>
      <c r="J21" s="228"/>
      <c r="K21" s="417"/>
      <c r="L21" s="574" t="s">
        <v>35</v>
      </c>
      <c r="M21" s="574"/>
      <c r="N21" s="574"/>
      <c r="O21" s="420">
        <v>0</v>
      </c>
      <c r="P21" s="420">
        <v>0</v>
      </c>
      <c r="Q21" s="242"/>
    </row>
    <row r="22" spans="1:17" ht="28.5" customHeight="1">
      <c r="A22" s="243"/>
      <c r="B22" s="228"/>
      <c r="C22" s="421"/>
      <c r="D22" s="575" t="s">
        <v>97</v>
      </c>
      <c r="E22" s="575"/>
      <c r="F22" s="575"/>
      <c r="G22" s="420">
        <v>0</v>
      </c>
      <c r="H22" s="420">
        <v>0</v>
      </c>
      <c r="I22" s="228"/>
      <c r="J22" s="228"/>
      <c r="K22" s="227"/>
      <c r="L22" s="574" t="s">
        <v>204</v>
      </c>
      <c r="M22" s="574"/>
      <c r="N22" s="574"/>
      <c r="O22" s="463">
        <v>0</v>
      </c>
      <c r="P22" s="420">
        <v>0</v>
      </c>
      <c r="Q22" s="242"/>
    </row>
    <row r="23" spans="1:17" ht="15" customHeight="1">
      <c r="A23" s="243"/>
      <c r="B23" s="228"/>
      <c r="C23" s="421"/>
      <c r="D23" s="575" t="s">
        <v>102</v>
      </c>
      <c r="E23" s="575"/>
      <c r="F23" s="575"/>
      <c r="G23" s="420">
        <v>0</v>
      </c>
      <c r="H23" s="420">
        <v>0</v>
      </c>
      <c r="I23" s="228"/>
      <c r="J23" s="228"/>
      <c r="K23" s="578" t="s">
        <v>178</v>
      </c>
      <c r="L23" s="578"/>
      <c r="M23" s="578"/>
      <c r="N23" s="578"/>
      <c r="O23" s="419">
        <f>O14-O19</f>
        <v>0</v>
      </c>
      <c r="P23" s="419">
        <f>P14-P19</f>
        <v>0</v>
      </c>
      <c r="Q23" s="242"/>
    </row>
    <row r="24" spans="1:17" ht="15" customHeight="1">
      <c r="A24" s="243"/>
      <c r="B24" s="228"/>
      <c r="C24" s="421"/>
      <c r="D24" s="575" t="s">
        <v>200</v>
      </c>
      <c r="E24" s="575"/>
      <c r="F24" s="575"/>
      <c r="G24" s="420">
        <v>145345</v>
      </c>
      <c r="H24" s="420">
        <v>473454</v>
      </c>
      <c r="I24" s="228"/>
      <c r="J24" s="228"/>
      <c r="Q24" s="242"/>
    </row>
    <row r="25" spans="1:17" ht="15" customHeight="1">
      <c r="A25" s="243"/>
      <c r="B25" s="228"/>
      <c r="C25" s="421"/>
      <c r="D25" s="575" t="s">
        <v>201</v>
      </c>
      <c r="E25" s="575"/>
      <c r="F25" s="334"/>
      <c r="G25" s="420">
        <v>50759</v>
      </c>
      <c r="H25" s="420">
        <f>90987+14000</f>
        <v>104987</v>
      </c>
      <c r="I25" s="228"/>
      <c r="J25" s="227"/>
      <c r="Q25" s="242"/>
    </row>
    <row r="26" spans="1:17" ht="15" customHeight="1">
      <c r="A26" s="243"/>
      <c r="B26" s="228"/>
      <c r="C26" s="299"/>
      <c r="D26" s="228"/>
      <c r="E26" s="299"/>
      <c r="F26" s="299"/>
      <c r="G26" s="417"/>
      <c r="H26" s="417"/>
      <c r="I26" s="228"/>
      <c r="J26" s="578" t="s">
        <v>179</v>
      </c>
      <c r="K26" s="578"/>
      <c r="L26" s="578"/>
      <c r="M26" s="578"/>
      <c r="N26" s="578"/>
      <c r="O26" s="227"/>
      <c r="P26" s="227"/>
      <c r="Q26" s="242"/>
    </row>
    <row r="27" spans="1:17" ht="15" customHeight="1">
      <c r="A27" s="243"/>
      <c r="B27" s="228"/>
      <c r="C27" s="578" t="s">
        <v>68</v>
      </c>
      <c r="D27" s="578"/>
      <c r="E27" s="578"/>
      <c r="F27" s="578"/>
      <c r="G27" s="419">
        <f>SUM(G28:G46)</f>
        <v>1732348</v>
      </c>
      <c r="H27" s="419">
        <f>SUM(H28:H46)</f>
        <v>550086</v>
      </c>
      <c r="I27" s="228"/>
      <c r="J27" s="228"/>
      <c r="K27" s="299"/>
      <c r="L27" s="228"/>
      <c r="M27" s="334"/>
      <c r="N27" s="334"/>
      <c r="O27" s="418"/>
      <c r="P27" s="418"/>
      <c r="Q27" s="242"/>
    </row>
    <row r="28" spans="1:17" ht="15" customHeight="1">
      <c r="A28" s="243"/>
      <c r="B28" s="228"/>
      <c r="C28" s="422"/>
      <c r="D28" s="575" t="s">
        <v>180</v>
      </c>
      <c r="E28" s="575"/>
      <c r="F28" s="575"/>
      <c r="G28" s="65">
        <v>522000</v>
      </c>
      <c r="H28" s="65">
        <v>405620</v>
      </c>
      <c r="I28" s="228"/>
      <c r="J28" s="228"/>
      <c r="K28" s="422" t="s">
        <v>67</v>
      </c>
      <c r="L28" s="422"/>
      <c r="M28" s="422"/>
      <c r="N28" s="422"/>
      <c r="O28" s="419">
        <f>O29+O32</f>
        <v>172423</v>
      </c>
      <c r="P28" s="419">
        <f>P29+P32</f>
        <v>0</v>
      </c>
      <c r="Q28" s="242"/>
    </row>
    <row r="29" spans="1:17" ht="15" customHeight="1">
      <c r="A29" s="243"/>
      <c r="B29" s="228"/>
      <c r="C29" s="422"/>
      <c r="D29" s="575" t="s">
        <v>88</v>
      </c>
      <c r="E29" s="575"/>
      <c r="F29" s="575"/>
      <c r="G29" s="65">
        <v>1194839</v>
      </c>
      <c r="H29" s="65">
        <v>96702</v>
      </c>
      <c r="I29" s="228"/>
      <c r="J29" s="227"/>
      <c r="K29" s="227"/>
      <c r="L29" s="421" t="s">
        <v>181</v>
      </c>
      <c r="M29" s="421"/>
      <c r="N29" s="421"/>
      <c r="O29" s="420">
        <f>SUM(O30:O31)</f>
        <v>172423</v>
      </c>
      <c r="P29" s="420">
        <f>SUM(P30:P31)</f>
        <v>0</v>
      </c>
      <c r="Q29" s="242"/>
    </row>
    <row r="30" spans="1:17" ht="15" customHeight="1">
      <c r="A30" s="243"/>
      <c r="B30" s="228"/>
      <c r="C30" s="422"/>
      <c r="D30" s="575" t="s">
        <v>90</v>
      </c>
      <c r="E30" s="575"/>
      <c r="F30" s="575"/>
      <c r="G30" s="65">
        <v>15509</v>
      </c>
      <c r="H30" s="65">
        <v>6000</v>
      </c>
      <c r="I30" s="228"/>
      <c r="J30" s="228"/>
      <c r="K30" s="422"/>
      <c r="L30" s="421" t="s">
        <v>182</v>
      </c>
      <c r="M30" s="421"/>
      <c r="N30" s="421"/>
      <c r="O30" s="420">
        <v>172423</v>
      </c>
      <c r="P30" s="420">
        <v>0</v>
      </c>
      <c r="Q30" s="242"/>
    </row>
    <row r="31" spans="1:17" ht="15" customHeight="1">
      <c r="A31" s="243"/>
      <c r="B31" s="228"/>
      <c r="C31" s="299"/>
      <c r="D31" s="228"/>
      <c r="E31" s="299"/>
      <c r="F31" s="299"/>
      <c r="G31" s="417"/>
      <c r="H31" s="417"/>
      <c r="I31" s="228"/>
      <c r="J31" s="228"/>
      <c r="K31" s="422"/>
      <c r="L31" s="421" t="s">
        <v>184</v>
      </c>
      <c r="M31" s="421"/>
      <c r="N31" s="421"/>
      <c r="O31" s="420">
        <v>0</v>
      </c>
      <c r="P31" s="420">
        <v>0</v>
      </c>
      <c r="Q31" s="242"/>
    </row>
    <row r="32" spans="1:17" ht="15" customHeight="1">
      <c r="A32" s="243"/>
      <c r="B32" s="228"/>
      <c r="C32" s="422"/>
      <c r="D32" s="575" t="s">
        <v>94</v>
      </c>
      <c r="E32" s="575"/>
      <c r="F32" s="575"/>
      <c r="G32" s="420">
        <v>0</v>
      </c>
      <c r="H32" s="420">
        <v>0</v>
      </c>
      <c r="I32" s="228"/>
      <c r="J32" s="228"/>
      <c r="K32" s="422"/>
      <c r="L32" s="574" t="s">
        <v>412</v>
      </c>
      <c r="M32" s="574"/>
      <c r="N32" s="574"/>
      <c r="O32" s="420">
        <v>0</v>
      </c>
      <c r="P32" s="420">
        <v>0</v>
      </c>
      <c r="Q32" s="242"/>
    </row>
    <row r="33" spans="1:17" ht="15" customHeight="1">
      <c r="A33" s="243"/>
      <c r="B33" s="228"/>
      <c r="C33" s="422"/>
      <c r="D33" s="575" t="s">
        <v>183</v>
      </c>
      <c r="E33" s="575"/>
      <c r="F33" s="575"/>
      <c r="G33" s="420">
        <v>0</v>
      </c>
      <c r="H33" s="420">
        <v>0</v>
      </c>
      <c r="I33" s="228"/>
      <c r="J33" s="228"/>
      <c r="K33" s="417"/>
      <c r="Q33" s="242"/>
    </row>
    <row r="34" spans="1:17" ht="15" customHeight="1">
      <c r="A34" s="243"/>
      <c r="B34" s="228"/>
      <c r="C34" s="422"/>
      <c r="D34" s="575" t="s">
        <v>185</v>
      </c>
      <c r="E34" s="575"/>
      <c r="F34" s="575"/>
      <c r="G34" s="420">
        <v>0</v>
      </c>
      <c r="H34" s="420">
        <v>0</v>
      </c>
      <c r="I34" s="228"/>
      <c r="J34" s="228"/>
      <c r="K34" s="422" t="s">
        <v>68</v>
      </c>
      <c r="L34" s="422"/>
      <c r="M34" s="422"/>
      <c r="N34" s="422"/>
      <c r="O34" s="419">
        <f>O35+O38</f>
        <v>0</v>
      </c>
      <c r="P34" s="419">
        <f>P35+P38</f>
        <v>89557</v>
      </c>
      <c r="Q34" s="242"/>
    </row>
    <row r="35" spans="1:17" ht="15" customHeight="1">
      <c r="A35" s="243"/>
      <c r="B35" s="228"/>
      <c r="C35" s="422"/>
      <c r="D35" s="575" t="s">
        <v>99</v>
      </c>
      <c r="E35" s="575"/>
      <c r="F35" s="575"/>
      <c r="G35" s="420">
        <v>0</v>
      </c>
      <c r="H35" s="420">
        <v>0</v>
      </c>
      <c r="I35" s="228"/>
      <c r="J35" s="228"/>
      <c r="K35" s="227"/>
      <c r="L35" s="421" t="s">
        <v>186</v>
      </c>
      <c r="M35" s="421"/>
      <c r="N35" s="421"/>
      <c r="O35" s="420">
        <f>SUM(O36:O37)</f>
        <v>0</v>
      </c>
      <c r="P35" s="420">
        <f>SUM(P36:P37)</f>
        <v>89557</v>
      </c>
      <c r="Q35" s="242"/>
    </row>
    <row r="36" spans="1:17" ht="15" customHeight="1">
      <c r="A36" s="243"/>
      <c r="B36" s="228"/>
      <c r="C36" s="422"/>
      <c r="D36" s="575" t="s">
        <v>101</v>
      </c>
      <c r="E36" s="575"/>
      <c r="F36" s="575"/>
      <c r="G36" s="420">
        <v>0</v>
      </c>
      <c r="H36" s="420">
        <v>0</v>
      </c>
      <c r="I36" s="228"/>
      <c r="J36" s="228"/>
      <c r="K36" s="422"/>
      <c r="L36" s="421" t="s">
        <v>182</v>
      </c>
      <c r="M36" s="421"/>
      <c r="N36" s="421"/>
      <c r="O36" s="463">
        <v>0</v>
      </c>
      <c r="P36" s="463">
        <v>89557</v>
      </c>
      <c r="Q36" s="242"/>
    </row>
    <row r="37" spans="1:17" ht="15" customHeight="1">
      <c r="A37" s="243"/>
      <c r="B37" s="228"/>
      <c r="C37" s="422"/>
      <c r="D37" s="575" t="s">
        <v>103</v>
      </c>
      <c r="E37" s="575"/>
      <c r="F37" s="575"/>
      <c r="G37" s="420">
        <v>0</v>
      </c>
      <c r="H37" s="420">
        <v>0</v>
      </c>
      <c r="I37" s="228"/>
      <c r="J37" s="227"/>
      <c r="K37" s="422"/>
      <c r="L37" s="421" t="s">
        <v>184</v>
      </c>
      <c r="M37" s="421"/>
      <c r="N37" s="421"/>
      <c r="O37" s="420">
        <v>0</v>
      </c>
      <c r="P37" s="420">
        <v>0</v>
      </c>
      <c r="Q37" s="242"/>
    </row>
    <row r="38" spans="1:17" ht="15" customHeight="1">
      <c r="A38" s="243"/>
      <c r="B38" s="228"/>
      <c r="C38" s="422"/>
      <c r="D38" s="575" t="s">
        <v>104</v>
      </c>
      <c r="E38" s="575"/>
      <c r="F38" s="575"/>
      <c r="G38" s="420">
        <v>0</v>
      </c>
      <c r="H38" s="420">
        <v>0</v>
      </c>
      <c r="I38" s="228"/>
      <c r="J38" s="228"/>
      <c r="K38" s="422"/>
      <c r="L38" s="574" t="s">
        <v>413</v>
      </c>
      <c r="M38" s="574"/>
      <c r="N38" s="574"/>
      <c r="O38" s="420">
        <v>0</v>
      </c>
      <c r="P38" s="420">
        <v>0</v>
      </c>
      <c r="Q38" s="242"/>
    </row>
    <row r="39" spans="1:17" ht="15" customHeight="1">
      <c r="A39" s="243"/>
      <c r="B39" s="228"/>
      <c r="C39" s="422"/>
      <c r="D39" s="575" t="s">
        <v>105</v>
      </c>
      <c r="E39" s="575"/>
      <c r="F39" s="575"/>
      <c r="G39" s="420">
        <v>0</v>
      </c>
      <c r="H39" s="420">
        <v>0</v>
      </c>
      <c r="I39" s="228"/>
      <c r="J39" s="228"/>
      <c r="K39" s="417"/>
      <c r="Q39" s="242"/>
    </row>
    <row r="40" spans="1:17" ht="15" customHeight="1">
      <c r="A40" s="243"/>
      <c r="B40" s="228"/>
      <c r="C40" s="422"/>
      <c r="D40" s="575" t="s">
        <v>107</v>
      </c>
      <c r="E40" s="575"/>
      <c r="F40" s="575"/>
      <c r="G40" s="420">
        <v>0</v>
      </c>
      <c r="H40" s="420">
        <v>0</v>
      </c>
      <c r="I40" s="228"/>
      <c r="J40" s="228"/>
      <c r="K40" s="578" t="s">
        <v>188</v>
      </c>
      <c r="L40" s="578"/>
      <c r="M40" s="578"/>
      <c r="N40" s="578"/>
      <c r="O40" s="419">
        <f>O28-O34</f>
        <v>172423</v>
      </c>
      <c r="P40" s="419">
        <f>P28-P34</f>
        <v>-89557</v>
      </c>
      <c r="Q40" s="242"/>
    </row>
    <row r="41" spans="1:17" ht="15" customHeight="1">
      <c r="A41" s="243"/>
      <c r="B41" s="228"/>
      <c r="C41" s="299"/>
      <c r="D41" s="228"/>
      <c r="E41" s="299"/>
      <c r="F41" s="299"/>
      <c r="G41" s="417"/>
      <c r="H41" s="417"/>
      <c r="I41" s="228"/>
      <c r="J41" s="228"/>
      <c r="Q41" s="242"/>
    </row>
    <row r="42" spans="1:17" ht="15" customHeight="1">
      <c r="A42" s="243"/>
      <c r="B42" s="228"/>
      <c r="C42" s="422"/>
      <c r="D42" s="575" t="s">
        <v>187</v>
      </c>
      <c r="E42" s="575"/>
      <c r="F42" s="575"/>
      <c r="G42" s="420">
        <v>0</v>
      </c>
      <c r="H42" s="420">
        <v>0</v>
      </c>
      <c r="I42" s="228"/>
      <c r="J42" s="228"/>
      <c r="Q42" s="242"/>
    </row>
    <row r="43" spans="1:17" ht="15" customHeight="1">
      <c r="A43" s="243"/>
      <c r="B43" s="228"/>
      <c r="C43" s="422"/>
      <c r="D43" s="575" t="s">
        <v>140</v>
      </c>
      <c r="E43" s="575"/>
      <c r="F43" s="575"/>
      <c r="G43" s="420">
        <v>0</v>
      </c>
      <c r="H43" s="420">
        <v>0</v>
      </c>
      <c r="I43" s="228"/>
      <c r="J43" s="579" t="s">
        <v>190</v>
      </c>
      <c r="K43" s="579"/>
      <c r="L43" s="579"/>
      <c r="M43" s="579"/>
      <c r="N43" s="579"/>
      <c r="O43" s="423">
        <f>G48+O23+O40</f>
        <v>213568</v>
      </c>
      <c r="P43" s="423">
        <f>H48+P23+P40</f>
        <v>-58962</v>
      </c>
      <c r="Q43" s="242"/>
    </row>
    <row r="44" spans="1:18" ht="15" customHeight="1">
      <c r="A44" s="243"/>
      <c r="B44" s="228"/>
      <c r="C44" s="422"/>
      <c r="D44" s="575" t="s">
        <v>114</v>
      </c>
      <c r="E44" s="575"/>
      <c r="F44" s="575"/>
      <c r="G44" s="420">
        <v>0</v>
      </c>
      <c r="H44" s="420">
        <v>0</v>
      </c>
      <c r="I44" s="228"/>
      <c r="Q44" s="242"/>
      <c r="R44" s="435"/>
    </row>
    <row r="45" spans="1:17" ht="15" customHeight="1">
      <c r="A45" s="243"/>
      <c r="B45" s="228"/>
      <c r="C45" s="417"/>
      <c r="D45" s="417"/>
      <c r="E45" s="417"/>
      <c r="F45" s="417"/>
      <c r="G45" s="417"/>
      <c r="H45" s="417"/>
      <c r="I45" s="228"/>
      <c r="Q45" s="242"/>
    </row>
    <row r="46" spans="1:17" ht="15" customHeight="1">
      <c r="A46" s="243"/>
      <c r="B46" s="228"/>
      <c r="C46" s="422"/>
      <c r="D46" s="575" t="s">
        <v>202</v>
      </c>
      <c r="E46" s="575"/>
      <c r="F46" s="575"/>
      <c r="G46" s="420">
        <v>0</v>
      </c>
      <c r="H46" s="420">
        <f>41416+348</f>
        <v>41764</v>
      </c>
      <c r="I46" s="228"/>
      <c r="Q46" s="242"/>
    </row>
    <row r="47" spans="1:20" ht="12">
      <c r="A47" s="243"/>
      <c r="B47" s="228"/>
      <c r="C47" s="299"/>
      <c r="D47" s="228"/>
      <c r="E47" s="299"/>
      <c r="F47" s="299"/>
      <c r="G47" s="417"/>
      <c r="H47" s="417"/>
      <c r="I47" s="228"/>
      <c r="J47" s="579" t="s">
        <v>194</v>
      </c>
      <c r="K47" s="579"/>
      <c r="L47" s="579"/>
      <c r="M47" s="579"/>
      <c r="N47" s="579"/>
      <c r="O47" s="423">
        <f>+P48</f>
        <v>288884</v>
      </c>
      <c r="P47" s="423">
        <v>347846</v>
      </c>
      <c r="Q47" s="242"/>
      <c r="T47" s="435"/>
    </row>
    <row r="48" spans="1:17" s="427" customFormat="1" ht="12">
      <c r="A48" s="424"/>
      <c r="B48" s="425"/>
      <c r="C48" s="578" t="s">
        <v>189</v>
      </c>
      <c r="D48" s="578"/>
      <c r="E48" s="578"/>
      <c r="F48" s="578"/>
      <c r="G48" s="423">
        <f>G14-G27</f>
        <v>41145</v>
      </c>
      <c r="H48" s="423">
        <f>H14-H27</f>
        <v>30595</v>
      </c>
      <c r="I48" s="425"/>
      <c r="J48" s="579" t="s">
        <v>195</v>
      </c>
      <c r="K48" s="579"/>
      <c r="L48" s="579"/>
      <c r="M48" s="579"/>
      <c r="N48" s="579"/>
      <c r="O48" s="423">
        <f>+O47+O43</f>
        <v>502452</v>
      </c>
      <c r="P48" s="423">
        <f>+P43+P47</f>
        <v>288884</v>
      </c>
      <c r="Q48" s="426"/>
    </row>
    <row r="49" spans="1:17" s="427" customFormat="1" ht="12">
      <c r="A49" s="424"/>
      <c r="B49" s="425"/>
      <c r="C49" s="422"/>
      <c r="D49" s="422"/>
      <c r="E49" s="422"/>
      <c r="F49" s="422"/>
      <c r="G49" s="423"/>
      <c r="H49" s="423"/>
      <c r="I49" s="425"/>
      <c r="Q49" s="426"/>
    </row>
    <row r="50" spans="1:17" ht="14.25" customHeight="1">
      <c r="A50" s="265"/>
      <c r="B50" s="266"/>
      <c r="C50" s="428"/>
      <c r="D50" s="428"/>
      <c r="E50" s="428"/>
      <c r="F50" s="428"/>
      <c r="G50" s="429"/>
      <c r="H50" s="429"/>
      <c r="I50" s="266"/>
      <c r="J50" s="272"/>
      <c r="K50" s="272"/>
      <c r="L50" s="272"/>
      <c r="M50" s="272"/>
      <c r="N50" s="272"/>
      <c r="O50" s="436"/>
      <c r="P50" s="272"/>
      <c r="Q50" s="268"/>
    </row>
    <row r="51" spans="1:17" ht="14.25" customHeight="1">
      <c r="A51" s="228"/>
      <c r="I51" s="228"/>
      <c r="J51" s="228"/>
      <c r="K51" s="417"/>
      <c r="L51" s="417"/>
      <c r="M51" s="417"/>
      <c r="N51" s="417"/>
      <c r="O51" s="418"/>
      <c r="P51" s="418"/>
      <c r="Q51" s="227"/>
    </row>
    <row r="52" spans="1:17" ht="6" customHeight="1">
      <c r="A52" s="228"/>
      <c r="I52" s="228"/>
      <c r="J52" s="227"/>
      <c r="K52" s="227"/>
      <c r="L52" s="227"/>
      <c r="M52" s="227"/>
      <c r="N52" s="227"/>
      <c r="O52" s="227"/>
      <c r="P52" s="227"/>
      <c r="Q52" s="227"/>
    </row>
    <row r="53" spans="1:17" ht="15" customHeight="1">
      <c r="A53" s="227"/>
      <c r="B53" s="245" t="s">
        <v>78</v>
      </c>
      <c r="C53" s="245"/>
      <c r="D53" s="245"/>
      <c r="E53" s="245"/>
      <c r="F53" s="245"/>
      <c r="G53" s="245"/>
      <c r="H53" s="245"/>
      <c r="I53" s="245"/>
      <c r="J53" s="245"/>
      <c r="K53" s="227"/>
      <c r="L53" s="227"/>
      <c r="M53" s="227"/>
      <c r="N53" s="227"/>
      <c r="O53" s="405" t="str">
        <f>IF(O47='ESF-OK'!E18," ","ERROR SALDO FINAL 2015")</f>
        <v> </v>
      </c>
      <c r="P53" s="227"/>
      <c r="Q53" s="227"/>
    </row>
    <row r="54" spans="1:17" ht="22.5" customHeight="1">
      <c r="A54" s="227"/>
      <c r="B54" s="245"/>
      <c r="C54" s="269"/>
      <c r="D54" s="270"/>
      <c r="E54" s="270"/>
      <c r="F54" s="227"/>
      <c r="G54" s="271"/>
      <c r="H54" s="269"/>
      <c r="I54" s="270"/>
      <c r="J54" s="270"/>
      <c r="K54" s="227"/>
      <c r="L54" s="227"/>
      <c r="M54" s="227"/>
      <c r="N54" s="227"/>
      <c r="O54" s="405" t="str">
        <f>IF(O48='ESF-OK'!D18," ","ERROR SALDO FINAL 2016")</f>
        <v> </v>
      </c>
      <c r="P54" s="227"/>
      <c r="Q54" s="227"/>
    </row>
    <row r="55" spans="1:17" ht="47.25" customHeight="1">
      <c r="A55" s="227"/>
      <c r="B55" s="245"/>
      <c r="C55" s="269"/>
      <c r="D55" s="506"/>
      <c r="E55" s="506"/>
      <c r="F55" s="44"/>
      <c r="G55" s="17"/>
      <c r="H55" s="507"/>
      <c r="I55" s="507"/>
      <c r="J55" s="506"/>
      <c r="K55" s="506"/>
      <c r="L55" s="44"/>
      <c r="M55" s="16"/>
      <c r="N55" s="576"/>
      <c r="O55" s="576"/>
      <c r="P55" s="227"/>
      <c r="Q55" s="227"/>
    </row>
    <row r="56" spans="1:17" ht="13.5" customHeight="1">
      <c r="A56" s="227"/>
      <c r="B56" s="277"/>
      <c r="C56" s="227"/>
      <c r="D56" s="537" t="s">
        <v>459</v>
      </c>
      <c r="E56" s="537"/>
      <c r="F56" s="44"/>
      <c r="G56" s="44"/>
      <c r="H56" s="502" t="s">
        <v>449</v>
      </c>
      <c r="I56" s="502"/>
      <c r="J56" s="502"/>
      <c r="K56" s="502"/>
      <c r="L56" s="44"/>
      <c r="M56" s="44"/>
      <c r="N56" s="577"/>
      <c r="O56" s="577"/>
      <c r="P56" s="227"/>
      <c r="Q56" s="227"/>
    </row>
    <row r="57" spans="1:17" ht="13.5" customHeight="1">
      <c r="A57" s="227"/>
      <c r="B57" s="278"/>
      <c r="C57" s="227"/>
      <c r="D57" s="503" t="s">
        <v>451</v>
      </c>
      <c r="E57" s="503"/>
      <c r="F57" s="48"/>
      <c r="G57" s="48"/>
      <c r="H57" s="503" t="s">
        <v>450</v>
      </c>
      <c r="I57" s="503"/>
      <c r="J57" s="503"/>
      <c r="K57" s="503"/>
      <c r="L57" s="48"/>
      <c r="M57" s="48"/>
      <c r="N57" s="503"/>
      <c r="O57" s="503"/>
      <c r="P57" s="227"/>
      <c r="Q57" s="227"/>
    </row>
  </sheetData>
  <sheetProtection formatCells="0" selectLockedCells="1"/>
  <mergeCells count="66">
    <mergeCell ref="J55:K55"/>
    <mergeCell ref="L38:N38"/>
    <mergeCell ref="D35:F35"/>
    <mergeCell ref="D36:F36"/>
    <mergeCell ref="D37:F37"/>
    <mergeCell ref="D38:F38"/>
    <mergeCell ref="C48:F48"/>
    <mergeCell ref="J43:N43"/>
    <mergeCell ref="J47:N47"/>
    <mergeCell ref="J48:N48"/>
    <mergeCell ref="K40:N40"/>
    <mergeCell ref="D39:F39"/>
    <mergeCell ref="D40:F40"/>
    <mergeCell ref="D42:F42"/>
    <mergeCell ref="D29:F29"/>
    <mergeCell ref="D30:F30"/>
    <mergeCell ref="L32:N32"/>
    <mergeCell ref="D43:F43"/>
    <mergeCell ref="D44:F44"/>
    <mergeCell ref="D46:F46"/>
    <mergeCell ref="D32:F32"/>
    <mergeCell ref="D33:F33"/>
    <mergeCell ref="D34:F34"/>
    <mergeCell ref="C27:F27"/>
    <mergeCell ref="D28:F28"/>
    <mergeCell ref="D19:F19"/>
    <mergeCell ref="D22:F22"/>
    <mergeCell ref="D23:F23"/>
    <mergeCell ref="D25:E25"/>
    <mergeCell ref="D18:F18"/>
    <mergeCell ref="L15:N15"/>
    <mergeCell ref="B12:F12"/>
    <mergeCell ref="K23:N23"/>
    <mergeCell ref="D21:F21"/>
    <mergeCell ref="J26:N26"/>
    <mergeCell ref="L22:N22"/>
    <mergeCell ref="J56:K56"/>
    <mergeCell ref="N56:O56"/>
    <mergeCell ref="J57:K57"/>
    <mergeCell ref="J12:N12"/>
    <mergeCell ref="C14:F14"/>
    <mergeCell ref="K14:N14"/>
    <mergeCell ref="D20:F20"/>
    <mergeCell ref="L17:N17"/>
    <mergeCell ref="D15:F15"/>
    <mergeCell ref="D17:F17"/>
    <mergeCell ref="B9:E9"/>
    <mergeCell ref="J9:M9"/>
    <mergeCell ref="E6:L6"/>
    <mergeCell ref="D57:E57"/>
    <mergeCell ref="H57:I57"/>
    <mergeCell ref="L16:N16"/>
    <mergeCell ref="D16:F16"/>
    <mergeCell ref="L21:N21"/>
    <mergeCell ref="D24:F24"/>
    <mergeCell ref="N55:O55"/>
    <mergeCell ref="N57:O57"/>
    <mergeCell ref="D55:E55"/>
    <mergeCell ref="H55:I55"/>
    <mergeCell ref="D56:E56"/>
    <mergeCell ref="H56:I56"/>
    <mergeCell ref="E1:O1"/>
    <mergeCell ref="E2:O2"/>
    <mergeCell ref="E3:O3"/>
    <mergeCell ref="E4:O4"/>
    <mergeCell ref="B6:D6"/>
  </mergeCells>
  <printOptions verticalCentered="1"/>
  <pageMargins left="1.3385826771653544" right="1.3385826771653544" top="0" bottom="0" header="0" footer="0"/>
  <pageSetup fitToHeight="0" fitToWidth="1" horizontalDpi="600" verticalDpi="600" orientation="landscape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2"/>
  <sheetViews>
    <sheetView tabSelected="1" view="pageBreakPreview" zoomScale="86" zoomScaleNormal="85" zoomScaleSheetLayoutView="86" zoomScalePageLayoutView="0" workbookViewId="0" topLeftCell="A25">
      <selection activeCell="F15" sqref="F15"/>
    </sheetView>
  </sheetViews>
  <sheetFormatPr defaultColWidth="11.421875" defaultRowHeight="15"/>
  <cols>
    <col min="1" max="1" width="1.1484375" style="78" customWidth="1"/>
    <col min="2" max="3" width="3.7109375" style="79" customWidth="1"/>
    <col min="4" max="4" width="46.421875" style="79" customWidth="1"/>
    <col min="5" max="10" width="15.7109375" style="79" customWidth="1"/>
    <col min="11" max="11" width="2.00390625" style="78" customWidth="1"/>
    <col min="12" max="16384" width="11.421875" style="79" customWidth="1"/>
  </cols>
  <sheetData>
    <row r="1" s="78" customFormat="1" ht="11.25"/>
    <row r="2" spans="2:10" ht="11.25">
      <c r="B2" s="593" t="s">
        <v>465</v>
      </c>
      <c r="C2" s="594"/>
      <c r="D2" s="594"/>
      <c r="E2" s="594"/>
      <c r="F2" s="594"/>
      <c r="G2" s="594"/>
      <c r="H2" s="594"/>
      <c r="I2" s="594"/>
      <c r="J2" s="595"/>
    </row>
    <row r="3" spans="2:13" ht="12.75">
      <c r="B3" s="573" t="s">
        <v>452</v>
      </c>
      <c r="C3" s="573"/>
      <c r="D3" s="573"/>
      <c r="E3" s="573"/>
      <c r="F3" s="573"/>
      <c r="G3" s="573"/>
      <c r="H3" s="573"/>
      <c r="I3" s="573"/>
      <c r="J3" s="222"/>
      <c r="K3" s="222"/>
      <c r="L3" s="222"/>
      <c r="M3" s="194"/>
    </row>
    <row r="4" spans="2:10" ht="11.25">
      <c r="B4" s="596" t="s">
        <v>205</v>
      </c>
      <c r="C4" s="597"/>
      <c r="D4" s="597"/>
      <c r="E4" s="597"/>
      <c r="F4" s="597"/>
      <c r="G4" s="597"/>
      <c r="H4" s="597"/>
      <c r="I4" s="597"/>
      <c r="J4" s="598"/>
    </row>
    <row r="5" spans="2:10" ht="11.25">
      <c r="B5" s="599" t="s">
        <v>467</v>
      </c>
      <c r="C5" s="600"/>
      <c r="D5" s="600"/>
      <c r="E5" s="600"/>
      <c r="F5" s="600"/>
      <c r="G5" s="600"/>
      <c r="H5" s="600"/>
      <c r="I5" s="600"/>
      <c r="J5" s="601"/>
    </row>
    <row r="6" spans="1:10" s="78" customFormat="1" ht="11.25">
      <c r="A6" s="80"/>
      <c r="B6" s="80"/>
      <c r="C6" s="80"/>
      <c r="D6" s="80"/>
      <c r="F6" s="81"/>
      <c r="G6" s="81"/>
      <c r="H6" s="81"/>
      <c r="I6" s="81"/>
      <c r="J6" s="81"/>
    </row>
    <row r="7" spans="1:10" ht="12" customHeight="1">
      <c r="A7" s="82"/>
      <c r="B7" s="585" t="s">
        <v>206</v>
      </c>
      <c r="C7" s="585"/>
      <c r="D7" s="585"/>
      <c r="E7" s="585" t="s">
        <v>207</v>
      </c>
      <c r="F7" s="585"/>
      <c r="G7" s="585"/>
      <c r="H7" s="585"/>
      <c r="I7" s="585"/>
      <c r="J7" s="586" t="s">
        <v>208</v>
      </c>
    </row>
    <row r="8" spans="1:10" ht="22.5">
      <c r="A8" s="80"/>
      <c r="B8" s="585"/>
      <c r="C8" s="585"/>
      <c r="D8" s="585"/>
      <c r="E8" s="177" t="s">
        <v>209</v>
      </c>
      <c r="F8" s="111" t="s">
        <v>210</v>
      </c>
      <c r="G8" s="177" t="s">
        <v>211</v>
      </c>
      <c r="H8" s="177" t="s">
        <v>212</v>
      </c>
      <c r="I8" s="177" t="s">
        <v>213</v>
      </c>
      <c r="J8" s="586"/>
    </row>
    <row r="9" spans="1:10" ht="12" customHeight="1">
      <c r="A9" s="80"/>
      <c r="B9" s="585"/>
      <c r="C9" s="585"/>
      <c r="D9" s="585"/>
      <c r="E9" s="177" t="s">
        <v>214</v>
      </c>
      <c r="F9" s="177" t="s">
        <v>215</v>
      </c>
      <c r="G9" s="177" t="s">
        <v>216</v>
      </c>
      <c r="H9" s="177" t="s">
        <v>217</v>
      </c>
      <c r="I9" s="177" t="s">
        <v>218</v>
      </c>
      <c r="J9" s="177" t="s">
        <v>232</v>
      </c>
    </row>
    <row r="10" spans="1:10" ht="12" customHeight="1">
      <c r="A10" s="83"/>
      <c r="B10" s="84"/>
      <c r="C10" s="85"/>
      <c r="D10" s="86"/>
      <c r="E10" s="87"/>
      <c r="F10" s="88"/>
      <c r="G10" s="88"/>
      <c r="H10" s="88"/>
      <c r="I10" s="88"/>
      <c r="J10" s="88"/>
    </row>
    <row r="11" spans="1:10" ht="12" customHeight="1">
      <c r="A11" s="83"/>
      <c r="B11" s="590" t="s">
        <v>85</v>
      </c>
      <c r="C11" s="582"/>
      <c r="D11" s="583"/>
      <c r="E11" s="103">
        <v>0</v>
      </c>
      <c r="F11" s="103">
        <v>0</v>
      </c>
      <c r="G11" s="103">
        <f>+E11+F11</f>
        <v>0</v>
      </c>
      <c r="H11" s="103">
        <v>0</v>
      </c>
      <c r="I11" s="103">
        <v>0</v>
      </c>
      <c r="J11" s="103">
        <f>+I11-E11</f>
        <v>0</v>
      </c>
    </row>
    <row r="12" spans="1:10" ht="12" customHeight="1">
      <c r="A12" s="83"/>
      <c r="B12" s="590" t="s">
        <v>199</v>
      </c>
      <c r="C12" s="582"/>
      <c r="D12" s="583"/>
      <c r="E12" s="103">
        <v>0</v>
      </c>
      <c r="F12" s="103">
        <v>0</v>
      </c>
      <c r="G12" s="103">
        <f aca="true" t="shared" si="0" ref="G12:G24">+E12+F12</f>
        <v>0</v>
      </c>
      <c r="H12" s="103">
        <v>0</v>
      </c>
      <c r="I12" s="103">
        <v>0</v>
      </c>
      <c r="J12" s="103">
        <f aca="true" t="shared" si="1" ref="J12:J24">+I12-E12</f>
        <v>0</v>
      </c>
    </row>
    <row r="13" spans="1:10" ht="12" customHeight="1">
      <c r="A13" s="83"/>
      <c r="B13" s="590" t="s">
        <v>89</v>
      </c>
      <c r="C13" s="582"/>
      <c r="D13" s="583"/>
      <c r="E13" s="103">
        <v>0</v>
      </c>
      <c r="F13" s="103">
        <v>0</v>
      </c>
      <c r="G13" s="103">
        <f t="shared" si="0"/>
        <v>0</v>
      </c>
      <c r="H13" s="103">
        <v>0</v>
      </c>
      <c r="I13" s="103">
        <v>0</v>
      </c>
      <c r="J13" s="103">
        <f t="shared" si="1"/>
        <v>0</v>
      </c>
    </row>
    <row r="14" spans="1:10" ht="12" customHeight="1">
      <c r="A14" s="83"/>
      <c r="B14" s="590" t="s">
        <v>91</v>
      </c>
      <c r="C14" s="582"/>
      <c r="D14" s="583"/>
      <c r="E14" s="103">
        <v>0</v>
      </c>
      <c r="F14" s="103">
        <v>0</v>
      </c>
      <c r="G14" s="103">
        <f t="shared" si="0"/>
        <v>0</v>
      </c>
      <c r="H14" s="103">
        <v>0</v>
      </c>
      <c r="I14" s="103">
        <v>0</v>
      </c>
      <c r="J14" s="103">
        <f t="shared" si="1"/>
        <v>0</v>
      </c>
    </row>
    <row r="15" spans="1:10" ht="12" customHeight="1">
      <c r="A15" s="83"/>
      <c r="B15" s="590" t="s">
        <v>219</v>
      </c>
      <c r="C15" s="582"/>
      <c r="D15" s="583"/>
      <c r="E15" s="103">
        <f>+E16+E17</f>
        <v>0</v>
      </c>
      <c r="F15" s="103">
        <f>+F16+F17</f>
        <v>0</v>
      </c>
      <c r="G15" s="103">
        <f>+G16+G17</f>
        <v>0</v>
      </c>
      <c r="H15" s="103">
        <f>+H16+H17</f>
        <v>0</v>
      </c>
      <c r="I15" s="103">
        <f>+I16+I17</f>
        <v>0</v>
      </c>
      <c r="J15" s="103">
        <f t="shared" si="1"/>
        <v>0</v>
      </c>
    </row>
    <row r="16" spans="1:10" ht="12" customHeight="1">
      <c r="A16" s="83"/>
      <c r="B16" s="90"/>
      <c r="C16" s="582" t="s">
        <v>220</v>
      </c>
      <c r="D16" s="583"/>
      <c r="E16" s="103">
        <v>0</v>
      </c>
      <c r="F16" s="103">
        <v>0</v>
      </c>
      <c r="G16" s="103">
        <f t="shared" si="0"/>
        <v>0</v>
      </c>
      <c r="H16" s="103">
        <v>0</v>
      </c>
      <c r="I16" s="103">
        <v>0</v>
      </c>
      <c r="J16" s="103">
        <f t="shared" si="1"/>
        <v>0</v>
      </c>
    </row>
    <row r="17" spans="1:10" ht="12" customHeight="1">
      <c r="A17" s="83"/>
      <c r="B17" s="90"/>
      <c r="C17" s="582" t="s">
        <v>221</v>
      </c>
      <c r="D17" s="583"/>
      <c r="E17" s="103">
        <v>0</v>
      </c>
      <c r="F17" s="103">
        <v>0</v>
      </c>
      <c r="G17" s="103">
        <f t="shared" si="0"/>
        <v>0</v>
      </c>
      <c r="H17" s="103">
        <v>0</v>
      </c>
      <c r="I17" s="103">
        <v>0</v>
      </c>
      <c r="J17" s="103">
        <f t="shared" si="1"/>
        <v>0</v>
      </c>
    </row>
    <row r="18" spans="1:10" ht="12" customHeight="1">
      <c r="A18" s="83"/>
      <c r="B18" s="590" t="s">
        <v>222</v>
      </c>
      <c r="C18" s="582"/>
      <c r="D18" s="583"/>
      <c r="E18" s="103">
        <f>+E19+E20</f>
        <v>0</v>
      </c>
      <c r="F18" s="103">
        <f>+F19+F20</f>
        <v>0</v>
      </c>
      <c r="G18" s="103">
        <f t="shared" si="0"/>
        <v>0</v>
      </c>
      <c r="H18" s="103">
        <f>+H19+H20</f>
        <v>0</v>
      </c>
      <c r="I18" s="103">
        <f>+I19+I20</f>
        <v>0</v>
      </c>
      <c r="J18" s="103">
        <f t="shared" si="1"/>
        <v>0</v>
      </c>
    </row>
    <row r="19" spans="1:10" ht="12" customHeight="1">
      <c r="A19" s="83"/>
      <c r="B19" s="90"/>
      <c r="C19" s="582" t="s">
        <v>220</v>
      </c>
      <c r="D19" s="583"/>
      <c r="E19" s="103">
        <v>0</v>
      </c>
      <c r="F19" s="103">
        <v>0</v>
      </c>
      <c r="G19" s="103">
        <f t="shared" si="0"/>
        <v>0</v>
      </c>
      <c r="H19" s="103">
        <v>0</v>
      </c>
      <c r="I19" s="103">
        <v>0</v>
      </c>
      <c r="J19" s="103">
        <f t="shared" si="1"/>
        <v>0</v>
      </c>
    </row>
    <row r="20" spans="1:10" ht="12" customHeight="1">
      <c r="A20" s="83"/>
      <c r="B20" s="90"/>
      <c r="C20" s="582" t="s">
        <v>221</v>
      </c>
      <c r="D20" s="583"/>
      <c r="E20" s="103">
        <v>0</v>
      </c>
      <c r="F20" s="103">
        <v>0</v>
      </c>
      <c r="G20" s="103">
        <f t="shared" si="0"/>
        <v>0</v>
      </c>
      <c r="H20" s="103">
        <v>0</v>
      </c>
      <c r="I20" s="103">
        <v>0</v>
      </c>
      <c r="J20" s="103">
        <f t="shared" si="1"/>
        <v>0</v>
      </c>
    </row>
    <row r="21" spans="1:10" ht="12" customHeight="1">
      <c r="A21" s="83"/>
      <c r="B21" s="590" t="s">
        <v>223</v>
      </c>
      <c r="C21" s="582"/>
      <c r="D21" s="583"/>
      <c r="E21" s="103">
        <v>700000</v>
      </c>
      <c r="F21" s="103">
        <v>0</v>
      </c>
      <c r="G21" s="103">
        <f t="shared" si="0"/>
        <v>700000</v>
      </c>
      <c r="H21" s="103">
        <v>1577389</v>
      </c>
      <c r="I21" s="103">
        <v>1577389</v>
      </c>
      <c r="J21" s="103">
        <f t="shared" si="1"/>
        <v>877389</v>
      </c>
    </row>
    <row r="22" spans="1:10" ht="12" customHeight="1">
      <c r="A22" s="83"/>
      <c r="B22" s="590" t="s">
        <v>102</v>
      </c>
      <c r="C22" s="582"/>
      <c r="D22" s="583"/>
      <c r="E22" s="103">
        <v>0</v>
      </c>
      <c r="F22" s="103">
        <v>0</v>
      </c>
      <c r="G22" s="103">
        <f t="shared" si="0"/>
        <v>0</v>
      </c>
      <c r="H22" s="103">
        <v>0</v>
      </c>
      <c r="I22" s="103">
        <v>0</v>
      </c>
      <c r="J22" s="103">
        <f t="shared" si="1"/>
        <v>0</v>
      </c>
    </row>
    <row r="23" spans="1:10" ht="12" customHeight="1">
      <c r="A23" s="91"/>
      <c r="B23" s="590" t="s">
        <v>224</v>
      </c>
      <c r="C23" s="582"/>
      <c r="D23" s="583"/>
      <c r="E23" s="103">
        <v>800000</v>
      </c>
      <c r="F23" s="103">
        <v>0</v>
      </c>
      <c r="G23" s="103">
        <f t="shared" si="0"/>
        <v>800000</v>
      </c>
      <c r="H23" s="103">
        <v>145345</v>
      </c>
      <c r="I23" s="103">
        <v>145345</v>
      </c>
      <c r="J23" s="103">
        <f t="shared" si="1"/>
        <v>-654655</v>
      </c>
    </row>
    <row r="24" spans="1:10" ht="12" customHeight="1">
      <c r="A24" s="83"/>
      <c r="B24" s="590" t="s">
        <v>225</v>
      </c>
      <c r="C24" s="582"/>
      <c r="D24" s="583"/>
      <c r="E24" s="103">
        <v>0</v>
      </c>
      <c r="F24" s="103">
        <v>0</v>
      </c>
      <c r="G24" s="103">
        <f t="shared" si="0"/>
        <v>0</v>
      </c>
      <c r="H24" s="103">
        <v>50759</v>
      </c>
      <c r="I24" s="103">
        <v>50759</v>
      </c>
      <c r="J24" s="103">
        <f t="shared" si="1"/>
        <v>50759</v>
      </c>
    </row>
    <row r="25" spans="1:10" ht="12" customHeight="1">
      <c r="A25" s="83"/>
      <c r="B25" s="92"/>
      <c r="C25" s="93"/>
      <c r="D25" s="94"/>
      <c r="E25" s="95"/>
      <c r="F25" s="96"/>
      <c r="G25" s="96"/>
      <c r="H25" s="96"/>
      <c r="I25" s="96"/>
      <c r="J25" s="96"/>
    </row>
    <row r="26" spans="1:10" ht="12" customHeight="1">
      <c r="A26" s="80"/>
      <c r="B26" s="97"/>
      <c r="C26" s="98"/>
      <c r="D26" s="99" t="s">
        <v>226</v>
      </c>
      <c r="E26" s="103">
        <f>SUM(E11+E12+E13+E14+E15+E18+E21+E22+E23+E24)</f>
        <v>1500000</v>
      </c>
      <c r="F26" s="103">
        <f>SUM(F11+F12+F13+F14+F15+F18+F21+F22+F23+F24)</f>
        <v>0</v>
      </c>
      <c r="G26" s="103">
        <f>SUM(G11+G12+G13+G14+G15+G18+G21+G22+G23+G24)</f>
        <v>1500000</v>
      </c>
      <c r="H26" s="103">
        <f>SUM(H11+H12+H13+H14+H15+H18+H21+H22+H23+H24)</f>
        <v>1773493</v>
      </c>
      <c r="I26" s="103">
        <f>SUM(I11+I12+I13+I14+I15+I18+I21+I22+I23+I24)</f>
        <v>1773493</v>
      </c>
      <c r="J26" s="591">
        <f>SUM(J11:J24)</f>
        <v>273493</v>
      </c>
    </row>
    <row r="27" spans="1:10" ht="12" customHeight="1">
      <c r="A27" s="83"/>
      <c r="B27" s="100"/>
      <c r="C27" s="100"/>
      <c r="D27" s="100"/>
      <c r="E27" s="100"/>
      <c r="F27" s="100"/>
      <c r="G27" s="100"/>
      <c r="H27" s="580" t="s">
        <v>414</v>
      </c>
      <c r="I27" s="581"/>
      <c r="J27" s="592"/>
    </row>
    <row r="28" spans="1:10" ht="12" customHeight="1">
      <c r="A28" s="80"/>
      <c r="B28" s="80"/>
      <c r="C28" s="80"/>
      <c r="D28" s="80"/>
      <c r="E28" s="81"/>
      <c r="F28" s="81"/>
      <c r="G28" s="81"/>
      <c r="H28" s="81"/>
      <c r="I28" s="81"/>
      <c r="J28" s="81"/>
    </row>
    <row r="29" spans="1:10" ht="12" customHeight="1">
      <c r="A29" s="80"/>
      <c r="B29" s="586" t="s">
        <v>227</v>
      </c>
      <c r="C29" s="586"/>
      <c r="D29" s="586"/>
      <c r="E29" s="585" t="s">
        <v>207</v>
      </c>
      <c r="F29" s="585"/>
      <c r="G29" s="585"/>
      <c r="H29" s="585"/>
      <c r="I29" s="585"/>
      <c r="J29" s="586" t="s">
        <v>208</v>
      </c>
    </row>
    <row r="30" spans="1:10" ht="22.5">
      <c r="A30" s="80"/>
      <c r="B30" s="586"/>
      <c r="C30" s="586"/>
      <c r="D30" s="586"/>
      <c r="E30" s="177" t="s">
        <v>209</v>
      </c>
      <c r="F30" s="111" t="s">
        <v>210</v>
      </c>
      <c r="G30" s="177" t="s">
        <v>211</v>
      </c>
      <c r="H30" s="177" t="s">
        <v>212</v>
      </c>
      <c r="I30" s="177" t="s">
        <v>213</v>
      </c>
      <c r="J30" s="586"/>
    </row>
    <row r="31" spans="1:10" ht="12" customHeight="1">
      <c r="A31" s="80"/>
      <c r="B31" s="586"/>
      <c r="C31" s="586"/>
      <c r="D31" s="586"/>
      <c r="E31" s="177" t="s">
        <v>214</v>
      </c>
      <c r="F31" s="177" t="s">
        <v>215</v>
      </c>
      <c r="G31" s="177" t="s">
        <v>216</v>
      </c>
      <c r="H31" s="177" t="s">
        <v>217</v>
      </c>
      <c r="I31" s="177" t="s">
        <v>218</v>
      </c>
      <c r="J31" s="177" t="s">
        <v>232</v>
      </c>
    </row>
    <row r="32" spans="1:10" ht="12" customHeight="1">
      <c r="A32" s="83"/>
      <c r="B32" s="84"/>
      <c r="C32" s="85"/>
      <c r="D32" s="86"/>
      <c r="E32" s="88"/>
      <c r="F32" s="88"/>
      <c r="G32" s="88"/>
      <c r="H32" s="88"/>
      <c r="I32" s="88"/>
      <c r="J32" s="88"/>
    </row>
    <row r="33" spans="1:10" ht="12" customHeight="1">
      <c r="A33" s="83"/>
      <c r="B33" s="101" t="s">
        <v>228</v>
      </c>
      <c r="C33" s="102"/>
      <c r="D33" s="112"/>
      <c r="E33" s="441">
        <f aca="true" t="shared" si="2" ref="E33:J33">+E34+E35+E36+E37+E40+E43+E44</f>
        <v>800000</v>
      </c>
      <c r="F33" s="441">
        <f t="shared" si="2"/>
        <v>0</v>
      </c>
      <c r="G33" s="441">
        <f t="shared" si="2"/>
        <v>800000</v>
      </c>
      <c r="H33" s="441">
        <f t="shared" si="2"/>
        <v>145345</v>
      </c>
      <c r="I33" s="441">
        <f t="shared" si="2"/>
        <v>145345</v>
      </c>
      <c r="J33" s="441">
        <f t="shared" si="2"/>
        <v>-654655</v>
      </c>
    </row>
    <row r="34" spans="1:10" ht="12" customHeight="1">
      <c r="A34" s="83"/>
      <c r="B34" s="90"/>
      <c r="C34" s="582" t="s">
        <v>85</v>
      </c>
      <c r="D34" s="583"/>
      <c r="E34" s="103">
        <v>0</v>
      </c>
      <c r="F34" s="103">
        <v>0</v>
      </c>
      <c r="G34" s="103">
        <f>+E34+F34</f>
        <v>0</v>
      </c>
      <c r="H34" s="103">
        <v>0</v>
      </c>
      <c r="I34" s="103">
        <v>0</v>
      </c>
      <c r="J34" s="103">
        <f>+I34-E34</f>
        <v>0</v>
      </c>
    </row>
    <row r="35" spans="1:10" ht="12" customHeight="1">
      <c r="A35" s="83"/>
      <c r="B35" s="90"/>
      <c r="C35" s="582" t="s">
        <v>89</v>
      </c>
      <c r="D35" s="583"/>
      <c r="E35" s="103">
        <v>0</v>
      </c>
      <c r="F35" s="103">
        <v>0</v>
      </c>
      <c r="G35" s="103">
        <f aca="true" t="shared" si="3" ref="G35:G49">+E35+F35</f>
        <v>0</v>
      </c>
      <c r="H35" s="103">
        <v>0</v>
      </c>
      <c r="I35" s="103">
        <v>0</v>
      </c>
      <c r="J35" s="103">
        <f aca="true" t="shared" si="4" ref="J35:J52">+I35-E35</f>
        <v>0</v>
      </c>
    </row>
    <row r="36" spans="1:10" ht="12" customHeight="1">
      <c r="A36" s="83"/>
      <c r="B36" s="90"/>
      <c r="C36" s="582" t="s">
        <v>91</v>
      </c>
      <c r="D36" s="583"/>
      <c r="E36" s="103">
        <v>0</v>
      </c>
      <c r="F36" s="103">
        <v>0</v>
      </c>
      <c r="G36" s="103">
        <f t="shared" si="3"/>
        <v>0</v>
      </c>
      <c r="H36" s="103">
        <v>0</v>
      </c>
      <c r="I36" s="103">
        <v>0</v>
      </c>
      <c r="J36" s="103">
        <f t="shared" si="4"/>
        <v>0</v>
      </c>
    </row>
    <row r="37" spans="1:10" ht="12" customHeight="1">
      <c r="A37" s="83"/>
      <c r="B37" s="90"/>
      <c r="C37" s="582" t="s">
        <v>219</v>
      </c>
      <c r="D37" s="583"/>
      <c r="E37" s="103">
        <f>+E38+E39</f>
        <v>0</v>
      </c>
      <c r="F37" s="103">
        <f>+F38+F39</f>
        <v>0</v>
      </c>
      <c r="G37" s="103">
        <f t="shared" si="3"/>
        <v>0</v>
      </c>
      <c r="H37" s="103">
        <f>+H38+H39</f>
        <v>0</v>
      </c>
      <c r="I37" s="103">
        <f>+I38+I39</f>
        <v>0</v>
      </c>
      <c r="J37" s="103">
        <f t="shared" si="4"/>
        <v>0</v>
      </c>
    </row>
    <row r="38" spans="1:10" ht="12" customHeight="1">
      <c r="A38" s="83"/>
      <c r="B38" s="90"/>
      <c r="C38" s="113"/>
      <c r="D38" s="104" t="s">
        <v>220</v>
      </c>
      <c r="E38" s="103">
        <v>0</v>
      </c>
      <c r="F38" s="103">
        <v>0</v>
      </c>
      <c r="G38" s="103">
        <f t="shared" si="3"/>
        <v>0</v>
      </c>
      <c r="H38" s="103">
        <v>0</v>
      </c>
      <c r="I38" s="103">
        <v>0</v>
      </c>
      <c r="J38" s="103">
        <f t="shared" si="4"/>
        <v>0</v>
      </c>
    </row>
    <row r="39" spans="1:10" ht="12" customHeight="1">
      <c r="A39" s="83"/>
      <c r="B39" s="90"/>
      <c r="C39" s="113"/>
      <c r="D39" s="104" t="s">
        <v>221</v>
      </c>
      <c r="E39" s="103">
        <v>0</v>
      </c>
      <c r="F39" s="103">
        <v>0</v>
      </c>
      <c r="G39" s="103">
        <f t="shared" si="3"/>
        <v>0</v>
      </c>
      <c r="H39" s="103">
        <v>0</v>
      </c>
      <c r="I39" s="103">
        <v>0</v>
      </c>
      <c r="J39" s="103">
        <f t="shared" si="4"/>
        <v>0</v>
      </c>
    </row>
    <row r="40" spans="1:10" ht="12" customHeight="1">
      <c r="A40" s="83"/>
      <c r="B40" s="90"/>
      <c r="C40" s="582" t="s">
        <v>222</v>
      </c>
      <c r="D40" s="583"/>
      <c r="E40" s="103">
        <f>+E41+E42</f>
        <v>0</v>
      </c>
      <c r="F40" s="103">
        <f>+F41+F42</f>
        <v>0</v>
      </c>
      <c r="G40" s="103">
        <f>+G41+G42</f>
        <v>0</v>
      </c>
      <c r="H40" s="103">
        <f>+H41+H42</f>
        <v>0</v>
      </c>
      <c r="I40" s="103">
        <f>+I41+I42</f>
        <v>0</v>
      </c>
      <c r="J40" s="103">
        <f t="shared" si="4"/>
        <v>0</v>
      </c>
    </row>
    <row r="41" spans="1:10" ht="12" customHeight="1">
      <c r="A41" s="83"/>
      <c r="B41" s="90"/>
      <c r="C41" s="113"/>
      <c r="D41" s="104" t="s">
        <v>220</v>
      </c>
      <c r="E41" s="103">
        <v>0</v>
      </c>
      <c r="F41" s="103">
        <v>0</v>
      </c>
      <c r="G41" s="103">
        <f t="shared" si="3"/>
        <v>0</v>
      </c>
      <c r="H41" s="103">
        <v>0</v>
      </c>
      <c r="I41" s="103">
        <v>0</v>
      </c>
      <c r="J41" s="103">
        <f t="shared" si="4"/>
        <v>0</v>
      </c>
    </row>
    <row r="42" spans="1:10" ht="12" customHeight="1">
      <c r="A42" s="83"/>
      <c r="B42" s="90"/>
      <c r="C42" s="113"/>
      <c r="D42" s="104" t="s">
        <v>221</v>
      </c>
      <c r="E42" s="103">
        <v>0</v>
      </c>
      <c r="F42" s="103">
        <v>0</v>
      </c>
      <c r="G42" s="103">
        <f t="shared" si="3"/>
        <v>0</v>
      </c>
      <c r="H42" s="103">
        <v>0</v>
      </c>
      <c r="I42" s="103">
        <v>0</v>
      </c>
      <c r="J42" s="103">
        <f t="shared" si="4"/>
        <v>0</v>
      </c>
    </row>
    <row r="43" spans="1:10" ht="12" customHeight="1">
      <c r="A43" s="83"/>
      <c r="B43" s="90"/>
      <c r="C43" s="582" t="s">
        <v>102</v>
      </c>
      <c r="D43" s="583"/>
      <c r="E43" s="103">
        <v>0</v>
      </c>
      <c r="F43" s="103">
        <v>0</v>
      </c>
      <c r="G43" s="103">
        <f t="shared" si="3"/>
        <v>0</v>
      </c>
      <c r="H43" s="103">
        <v>0</v>
      </c>
      <c r="I43" s="103">
        <v>0</v>
      </c>
      <c r="J43" s="103">
        <f t="shared" si="4"/>
        <v>0</v>
      </c>
    </row>
    <row r="44" spans="1:10" ht="12" customHeight="1">
      <c r="A44" s="83"/>
      <c r="B44" s="90"/>
      <c r="C44" s="582" t="s">
        <v>224</v>
      </c>
      <c r="D44" s="583"/>
      <c r="E44" s="103">
        <v>800000</v>
      </c>
      <c r="F44" s="103">
        <v>0</v>
      </c>
      <c r="G44" s="103">
        <f t="shared" si="3"/>
        <v>800000</v>
      </c>
      <c r="H44" s="103">
        <v>145345</v>
      </c>
      <c r="I44" s="103">
        <v>145345</v>
      </c>
      <c r="J44" s="103">
        <f t="shared" si="4"/>
        <v>-654655</v>
      </c>
    </row>
    <row r="45" spans="1:10" ht="12" customHeight="1">
      <c r="A45" s="83"/>
      <c r="B45" s="90"/>
      <c r="C45" s="113"/>
      <c r="D45" s="104"/>
      <c r="E45" s="103"/>
      <c r="F45" s="103"/>
      <c r="G45" s="89"/>
      <c r="H45" s="103"/>
      <c r="I45" s="103"/>
      <c r="J45" s="89"/>
    </row>
    <row r="46" spans="1:10" ht="12" customHeight="1">
      <c r="A46" s="83"/>
      <c r="B46" s="101" t="s">
        <v>229</v>
      </c>
      <c r="C46" s="102"/>
      <c r="D46" s="104"/>
      <c r="E46" s="116">
        <f>+E47+E48+E49</f>
        <v>700000</v>
      </c>
      <c r="F46" s="116">
        <f>+F47+F48+F49</f>
        <v>0</v>
      </c>
      <c r="G46" s="116">
        <f>+G47+G48+G49</f>
        <v>700000</v>
      </c>
      <c r="H46" s="116">
        <f>+H47+H48+H49</f>
        <v>1577389</v>
      </c>
      <c r="I46" s="116">
        <f>+I47+I48+I49</f>
        <v>1577389</v>
      </c>
      <c r="J46" s="116">
        <f t="shared" si="4"/>
        <v>877389</v>
      </c>
    </row>
    <row r="47" spans="1:10" ht="12" customHeight="1">
      <c r="A47" s="83"/>
      <c r="B47" s="101"/>
      <c r="C47" s="582" t="s">
        <v>199</v>
      </c>
      <c r="D47" s="583"/>
      <c r="E47" s="103">
        <v>0</v>
      </c>
      <c r="F47" s="103">
        <v>0</v>
      </c>
      <c r="G47" s="103">
        <f t="shared" si="3"/>
        <v>0</v>
      </c>
      <c r="H47" s="103">
        <v>0</v>
      </c>
      <c r="I47" s="103">
        <v>0</v>
      </c>
      <c r="J47" s="103">
        <f t="shared" si="4"/>
        <v>0</v>
      </c>
    </row>
    <row r="48" spans="1:10" ht="12" customHeight="1">
      <c r="A48" s="83"/>
      <c r="B48" s="90"/>
      <c r="C48" s="582" t="s">
        <v>223</v>
      </c>
      <c r="D48" s="583"/>
      <c r="E48" s="103">
        <v>700000</v>
      </c>
      <c r="F48" s="103">
        <v>0</v>
      </c>
      <c r="G48" s="103">
        <f t="shared" si="3"/>
        <v>700000</v>
      </c>
      <c r="H48" s="103">
        <v>1577389</v>
      </c>
      <c r="I48" s="103">
        <v>1577389</v>
      </c>
      <c r="J48" s="103">
        <f t="shared" si="4"/>
        <v>877389</v>
      </c>
    </row>
    <row r="49" spans="1:10" ht="12" customHeight="1">
      <c r="A49" s="83"/>
      <c r="B49" s="90"/>
      <c r="C49" s="582" t="s">
        <v>224</v>
      </c>
      <c r="D49" s="583"/>
      <c r="E49" s="103">
        <v>0</v>
      </c>
      <c r="F49" s="103">
        <v>0</v>
      </c>
      <c r="G49" s="103">
        <f t="shared" si="3"/>
        <v>0</v>
      </c>
      <c r="H49" s="103">
        <v>0</v>
      </c>
      <c r="I49" s="103">
        <v>0</v>
      </c>
      <c r="J49" s="103">
        <f t="shared" si="4"/>
        <v>0</v>
      </c>
    </row>
    <row r="50" spans="1:11" s="108" customFormat="1" ht="12" customHeight="1">
      <c r="A50" s="80"/>
      <c r="B50" s="105"/>
      <c r="C50" s="114"/>
      <c r="D50" s="115"/>
      <c r="E50" s="106"/>
      <c r="F50" s="106"/>
      <c r="G50" s="106"/>
      <c r="H50" s="106"/>
      <c r="I50" s="106"/>
      <c r="J50" s="106"/>
      <c r="K50" s="107"/>
    </row>
    <row r="51" spans="1:10" ht="12" customHeight="1">
      <c r="A51" s="83"/>
      <c r="B51" s="101" t="s">
        <v>230</v>
      </c>
      <c r="C51" s="109"/>
      <c r="D51" s="104"/>
      <c r="E51" s="116">
        <f>+E52</f>
        <v>0</v>
      </c>
      <c r="F51" s="116">
        <f>+F52</f>
        <v>0</v>
      </c>
      <c r="G51" s="116">
        <f>+G52</f>
        <v>0</v>
      </c>
      <c r="H51" s="116">
        <f>+H52</f>
        <v>50759</v>
      </c>
      <c r="I51" s="116">
        <f>+I52</f>
        <v>50759</v>
      </c>
      <c r="J51" s="116">
        <f t="shared" si="4"/>
        <v>50759</v>
      </c>
    </row>
    <row r="52" spans="1:10" ht="12" customHeight="1">
      <c r="A52" s="83"/>
      <c r="B52" s="90"/>
      <c r="C52" s="582" t="s">
        <v>225</v>
      </c>
      <c r="D52" s="583"/>
      <c r="E52" s="103">
        <v>0</v>
      </c>
      <c r="F52" s="103">
        <v>0</v>
      </c>
      <c r="G52" s="103">
        <f>+E52+F52</f>
        <v>0</v>
      </c>
      <c r="H52" s="103">
        <v>50759</v>
      </c>
      <c r="I52" s="103">
        <v>50759</v>
      </c>
      <c r="J52" s="103">
        <f t="shared" si="4"/>
        <v>50759</v>
      </c>
    </row>
    <row r="53" spans="1:10" ht="12" customHeight="1">
      <c r="A53" s="83"/>
      <c r="B53" s="92"/>
      <c r="C53" s="93"/>
      <c r="D53" s="94"/>
      <c r="E53" s="96"/>
      <c r="F53" s="96"/>
      <c r="G53" s="96"/>
      <c r="H53" s="96"/>
      <c r="I53" s="96"/>
      <c r="J53" s="96"/>
    </row>
    <row r="54" spans="1:10" ht="12" customHeight="1">
      <c r="A54" s="80"/>
      <c r="B54" s="97"/>
      <c r="C54" s="98"/>
      <c r="D54" s="110" t="s">
        <v>226</v>
      </c>
      <c r="E54" s="103">
        <f>+E34+E35+E36+E37+E40+E43+E44+E46+E51</f>
        <v>1500000</v>
      </c>
      <c r="F54" s="103">
        <f>+F34+F35+F36+F37+F40+F43+F44+F46+F51</f>
        <v>0</v>
      </c>
      <c r="G54" s="103">
        <f>+G34+G35+G36+G37+G40+G43+G44+G46+G51</f>
        <v>1500000</v>
      </c>
      <c r="H54" s="103">
        <f>+H34+H35+H36+H37+H40+H43+H44+H46+H51</f>
        <v>1773493</v>
      </c>
      <c r="I54" s="103">
        <f>+I34+I35+I36+I37+I40+I43+I44+I46+I51</f>
        <v>1773493</v>
      </c>
      <c r="J54" s="588">
        <f>+J33+J46+J51</f>
        <v>273493</v>
      </c>
    </row>
    <row r="55" spans="1:10" ht="11.25">
      <c r="A55" s="83"/>
      <c r="B55" s="100"/>
      <c r="C55" s="100"/>
      <c r="D55" s="100"/>
      <c r="E55" s="100"/>
      <c r="F55" s="100"/>
      <c r="G55" s="100"/>
      <c r="H55" s="580" t="s">
        <v>414</v>
      </c>
      <c r="I55" s="581"/>
      <c r="J55" s="589"/>
    </row>
    <row r="56" spans="1:10" ht="11.25">
      <c r="A56" s="83"/>
      <c r="B56" s="587"/>
      <c r="C56" s="587"/>
      <c r="D56" s="587"/>
      <c r="E56" s="587"/>
      <c r="F56" s="587"/>
      <c r="G56" s="587"/>
      <c r="H56" s="587"/>
      <c r="I56" s="587"/>
      <c r="J56" s="587"/>
    </row>
    <row r="57" spans="2:10" ht="11.25">
      <c r="B57" s="78" t="s">
        <v>231</v>
      </c>
      <c r="C57" s="78"/>
      <c r="D57" s="78"/>
      <c r="E57" s="78"/>
      <c r="F57" s="78"/>
      <c r="G57" s="78"/>
      <c r="H57" s="78"/>
      <c r="I57" s="78"/>
      <c r="J57" s="78"/>
    </row>
    <row r="58" spans="2:10" ht="11.25">
      <c r="B58" s="78"/>
      <c r="C58" s="78"/>
      <c r="D58" s="78"/>
      <c r="E58" s="78"/>
      <c r="F58" s="78"/>
      <c r="G58" s="78"/>
      <c r="H58" s="78"/>
      <c r="I58" s="78"/>
      <c r="J58" s="78"/>
    </row>
    <row r="59" spans="2:10" ht="11.25">
      <c r="B59" s="78"/>
      <c r="C59" s="78"/>
      <c r="D59" s="78"/>
      <c r="E59" s="78"/>
      <c r="F59" s="78"/>
      <c r="G59" s="78"/>
      <c r="H59" s="78"/>
      <c r="I59" s="78"/>
      <c r="J59" s="78"/>
    </row>
    <row r="60" spans="5:12" ht="36" customHeight="1">
      <c r="E60" s="506"/>
      <c r="F60" s="506"/>
      <c r="G60" s="44"/>
      <c r="H60" s="17"/>
      <c r="I60" s="507"/>
      <c r="J60" s="507"/>
      <c r="K60" s="584"/>
      <c r="L60" s="584"/>
    </row>
    <row r="61" spans="5:12" ht="12">
      <c r="E61" s="537" t="s">
        <v>459</v>
      </c>
      <c r="F61" s="537"/>
      <c r="G61" s="44"/>
      <c r="H61" s="44"/>
      <c r="I61" s="502" t="s">
        <v>449</v>
      </c>
      <c r="J61" s="502"/>
      <c r="K61" s="577"/>
      <c r="L61" s="577"/>
    </row>
    <row r="62" spans="5:12" ht="12">
      <c r="E62" s="503" t="s">
        <v>451</v>
      </c>
      <c r="F62" s="503"/>
      <c r="G62" s="48"/>
      <c r="H62" s="48"/>
      <c r="I62" s="503" t="s">
        <v>450</v>
      </c>
      <c r="J62" s="503"/>
      <c r="K62" s="503"/>
      <c r="L62" s="503"/>
    </row>
  </sheetData>
  <sheetProtection/>
  <mergeCells count="49">
    <mergeCell ref="B2:J2"/>
    <mergeCell ref="B4:J4"/>
    <mergeCell ref="B5:J5"/>
    <mergeCell ref="B7:D9"/>
    <mergeCell ref="E7:I7"/>
    <mergeCell ref="J7:J8"/>
    <mergeCell ref="B22:D22"/>
    <mergeCell ref="C19:D19"/>
    <mergeCell ref="C20:D20"/>
    <mergeCell ref="B21:D21"/>
    <mergeCell ref="C34:D34"/>
    <mergeCell ref="C35:D35"/>
    <mergeCell ref="B29:D31"/>
    <mergeCell ref="B11:D11"/>
    <mergeCell ref="B12:D12"/>
    <mergeCell ref="B13:D13"/>
    <mergeCell ref="B14:D14"/>
    <mergeCell ref="B15:D15"/>
    <mergeCell ref="C16:D16"/>
    <mergeCell ref="J54:J55"/>
    <mergeCell ref="C17:D17"/>
    <mergeCell ref="B18:D18"/>
    <mergeCell ref="B23:D23"/>
    <mergeCell ref="B24:D24"/>
    <mergeCell ref="J26:J27"/>
    <mergeCell ref="H27:I27"/>
    <mergeCell ref="C36:D36"/>
    <mergeCell ref="C37:D37"/>
    <mergeCell ref="C40:D40"/>
    <mergeCell ref="K61:L61"/>
    <mergeCell ref="E29:I29"/>
    <mergeCell ref="J29:J30"/>
    <mergeCell ref="B3:I3"/>
    <mergeCell ref="B56:J56"/>
    <mergeCell ref="C44:D44"/>
    <mergeCell ref="C47:D47"/>
    <mergeCell ref="C48:D48"/>
    <mergeCell ref="C49:D49"/>
    <mergeCell ref="C52:D52"/>
    <mergeCell ref="E62:F62"/>
    <mergeCell ref="I62:J62"/>
    <mergeCell ref="K62:L62"/>
    <mergeCell ref="E60:F60"/>
    <mergeCell ref="H55:I55"/>
    <mergeCell ref="C43:D43"/>
    <mergeCell ref="I60:J60"/>
    <mergeCell ref="K60:L60"/>
    <mergeCell ref="E61:F61"/>
    <mergeCell ref="I61:J6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7" r:id="rId1"/>
  <ignoredErrors>
    <ignoredError sqref="E9:F9 H9:I9 E31:F31 H31:I31" numberStoredAsText="1"/>
    <ignoredError sqref="G15 G18 G40 G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Jesus Jose Alvarez Rivas</cp:lastModifiedBy>
  <cp:lastPrinted>2022-01-26T23:18:27Z</cp:lastPrinted>
  <dcterms:created xsi:type="dcterms:W3CDTF">2014-01-27T16:27:43Z</dcterms:created>
  <dcterms:modified xsi:type="dcterms:W3CDTF">2022-01-26T23:19:06Z</dcterms:modified>
  <cp:category/>
  <cp:version/>
  <cp:contentType/>
  <cp:contentStatus/>
</cp:coreProperties>
</file>